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2405" activeTab="3"/>
  </bookViews>
  <sheets>
    <sheet name="sporto m-kla" sheetId="1" r:id="rId1"/>
    <sheet name="m-klos" sheetId="2" r:id="rId2"/>
    <sheet name="klubai" sheetId="3" r:id="rId3"/>
    <sheet name="klubu kasines" sheetId="4" r:id="rId4"/>
  </sheets>
  <definedNames/>
  <calcPr fullCalcOnLoad="1"/>
</workbook>
</file>

<file path=xl/sharedStrings.xml><?xml version="1.0" encoding="utf-8"?>
<sst xmlns="http://schemas.openxmlformats.org/spreadsheetml/2006/main" count="494" uniqueCount="163">
  <si>
    <t>2011 m. sausio 3 d. sutartimi Nr. 1, išmokėta G. R. Viederiui 132 Lt (KIO 2011-04-28 Nr. 1) už sausio 6 d. suorganizuotą ir pravestą naujametinį sachmatų turnyrą. Pateikta turnyrinė lentelė</t>
  </si>
  <si>
    <t>2011 m. birželio 4-5 d. Lietuvos LAF ir LAF klubų taurės varžybos Vilniuje. Maistpinigiai išmokėti 9 sportininkams  + 2 treneriams po 30 Lt už 2 dienas. Pagal varžybų rezultatų lenteles nustatyta, kad Mantas Lesnickas, Kristina Židonytė ir Mingailė Germanaitė birželio 5 d. varžybose nedalyvavo, šiems sportininkams maistpinigiai išmokėti neteisėtai. (Lietuvos čempionatai, kitos šalies masto varžybos 15-20-35 Lt).</t>
  </si>
  <si>
    <t>2011 m. liepos 1-2 d. Lietuvos jaunimo iki 20 m. ir iki 23 m. pirmenybės Kaune. Maistpinigiai išmokėti 10 sportininkų + 2 treneriui ir vadovui už 2 dienas po 30 Lt. Pagal varžybų rezultatų lenteles nustatyta, kad liepos 2 d. varžybose nedalyvavo Kristina Židonytė, Mingailė Germanaitė, Vytautas Garbašauskas, šiems sportininkams maistpinigiai išmokėti neteisėtai. (Lietuvos čempionatai, kitos šalies masto varžybos 15-20-35 Lt).</t>
  </si>
  <si>
    <t xml:space="preserve">2011 m. kovo 5-6 d. Mergaičių tarptautinis rankinio turnyras. Maistpinigiai išmokėti 3 sekretoriams ir teisėjui už 2 d. po 20 Lt. Protokolas yra. (Tarptautinės sporto varžybos 25-35-45 Lt) </t>
  </si>
  <si>
    <t>2010 m. lapkričio 6 d. LR rankinio čempionatas Klaipėdoje, maistpinigiai išmokėti 14 sportininkių+ treneris po 15 Lt.  (Lietuvos čempionatai, kitos šalies masto varžybos 15-20-35 Lt).</t>
  </si>
  <si>
    <t xml:space="preserve">2011 m. birželio 10-13 d. Tarptautinis rankinio turnyras Taline, maistpinigiai išmokėti 9 sportininkams + 1 treneriui už 3 d. po 17,5 Lt. (Tarptautinės sporto varžybos 25-35-45 Lt) </t>
  </si>
  <si>
    <t>Lenkvosios atletikos SK "Lėvuo"</t>
  </si>
  <si>
    <t>2011 m. sausio 16 d. Lietuvos rankinio federacijos vyrų čempionatas Pasvalyje. Išmokėti maistpinigiai 14 žaidėjų + treneriui po 35 Lt. Protokole 14 žaidėjų + treneris (Lietuvos čempionatai, kitos šalies masto varžybos 15-20-35 Lt).</t>
  </si>
  <si>
    <t>2011 m. sausio 23 d. Lietuvos rankinio federacijos vyrų čempionatas Pasvalyje. Išmokėti maistpinigiai 14 žaidėjų + treneriui po 35 Lt. Protokole 14 žaidėjų + treneris(Lietuvos čempionatai, kitos šalies masto varžybos 15-20-35 Lt).</t>
  </si>
  <si>
    <t>2011 m. vasario 12 d. Lietuvos rankinio federacijos vyrų čempionatas Kaune. Išmokėti maistpinigiai 14 žaidėjų + treneriui po 35 Lt. Protokole 14 žaidėjų + treneris. (Lietuvos čempionatai, kitos šalies masto varžybos 15-20-35 Lt).</t>
  </si>
  <si>
    <t>2011 m. vasario 20 d. Lietuvos rankinio federacijos vyrų čempionatas Pasvalyje. Išmokėti maistpinigiai 15 žaidėjų + treneriui po 35 Lt.  Protokole 15 žaidėjų + treneris. (Lietuvos čempionatai, kitos šalies masto varžybos 15-20-35 Lt).</t>
  </si>
  <si>
    <t>2011 m. vasario 26 d. Lietuvos rankinio federacijos vyrų čempionatas Pasvalyje. Išmokėti maistpinigiai 15 žaidėjų + treneriui po 35 Lt. Protokole 15 žaidėjų + treneris. (Lietuvos čempionatai, kitos šalies masto varžybos 15-20-35 Lt).</t>
  </si>
  <si>
    <t>2011 m. kovo 6 d. Lietuvos rankinio federacijos vyrų čempionatas Klaipėdoje. Išmokėti maistpinigiai 15 žaidėjų + treneriui po 35 Lt. Protokole 15 žaidėjų + treneris.  (Lietuvos čempionatai, kitos šalies masto varžybos 15-20-35 Lt).</t>
  </si>
  <si>
    <t>2011 m. kovo 12 d. Lietuvos rankinio federacijos vyrų čempionatas Pasvalyje. Išmokėti maistpinigiai 14 žaidėjų + treneriui po 35 Lt. Protokole 14 žaidėjų + treneris. (Lietuvos čempionatai, kitos šalies masto varžybos 15-20-35 Lt).</t>
  </si>
  <si>
    <t>2011 m. kovo 13 d. Lietuvos rankinio federacijos vyrų aštuntfinalio varžybos Vilniuje. Išmokėti maistpinigiai 14 žaidėjų + treneriui po 35 Lt.  Protokole 14 žaidėjų + treneris. (Lietuvos čempionatai, kitos šalies masto varžybos 15-20-35 Lt).</t>
  </si>
  <si>
    <t>2011 m. balandžio 2 d. Lietuvos rankinio federacijos vyrų kevirtfinalio varžybos Pasvalyje. Išmokėti maistpinigiai 14 žaidėjų + treneriui po 35 Lt. Protokole 14 žaidėjų + treneris.  (Lietuvos čempionatai, kitos šalies masto varžybos 15-20-35 Lt).</t>
  </si>
  <si>
    <t>2011 m. balandžio 3 d. Lietuvos rankinio federacijos vyrų kevirtfinalio varžybos Vilniuje. Išmokėti maistpinigiai 14 žaidėjų + treneriui po 35 Lt. Protokole 14 žaidėjų + treneris. (Lietuvos čempionatai, kitos šalies masto varžybos 15-20-35 Lt).</t>
  </si>
  <si>
    <t>2011 m. balandžio 30 d. Lietuvos rankinio federacijos vyrų finalinės varžybos Kaune. Išmokėti maistpinigiai 15 žaidėjų + treneriui po 35 Lt. Protokole 14 žaidėjų + 3 oficialūs asmenys.(Lietuvos čempionatai, kitos šalies masto varžybos 15-20-35 Lt).</t>
  </si>
  <si>
    <t>2011 m. gegužės 1 d. Lietuvos rankinio federacijos vyrų finalinių varžybų čempionatas Kaune. Išmokėti maistpinigiai 15 žaidėjų + treneriui po 35 Lt. Protokole 14 žaidėjų + 3 oficialūs asmenys(Lietuvos čempionatai, kitos šalies masto varžybos 15-20-35 Lt).</t>
  </si>
  <si>
    <t xml:space="preserve">2011 m. sausio 16 d. LR rankinio čempionatas Kaune. Maistpinigiai išmokėti 14 sportininkių + treneris po 15 lt. Protokole 14 žaidėjų + treneris. </t>
  </si>
  <si>
    <t xml:space="preserve">2011 m. vasario 6 d. LR rankinio čempionatas Pasvalyje. Maistpinigiai išmokėti 14 sportininkų + treneris po 15 Lt, Protokole 14 žaidėjų. </t>
  </si>
  <si>
    <t xml:space="preserve">2011 m. vasario 20 d. Lietuvos RF moterų rankinio čempionatas Pasvalyje. Maistpinigiai išmokėti 2 teisėjams po 60 Lt, 2 laikininkams, sekretoriui, med.personalui po 20 Lt. Protokole 2 teisėjai, sekretorius laikininkas. Parašas tik sekretoriaus. </t>
  </si>
  <si>
    <t xml:space="preserve">2011 m. vasario 27 d. LR rankinio čempionatas Druskininkuose, maistpinigiai išmokėti 14 sportinikų + treneris po 15 Lt. Protokole 14 žaidėjų + 2 oficialūs asmenys. </t>
  </si>
  <si>
    <t>2010 m. lapkričio 14 d. LR rankinio čempionatas Pasvalyje, maistpinigiai išmokėti 14 sportininkių + treneris po 15 Lt. Protokole 14 sportininkų + treneris</t>
  </si>
  <si>
    <t>Sporto šaka</t>
  </si>
  <si>
    <t>Mokytojo vardas, pavardė</t>
  </si>
  <si>
    <t>Kuriuo laiku vyksta užsiėmimai</t>
  </si>
  <si>
    <t>Pastabos</t>
  </si>
  <si>
    <t>Moksleivių vardinis sąrašas (kartu nurodykite bendrojo lavinimo mokyklą, kurioje mokosi)</t>
  </si>
  <si>
    <t>Tarifikuota valandų 2011 m. rugsėjo 1 d.</t>
  </si>
  <si>
    <t>Sporto mokykla</t>
  </si>
  <si>
    <t>Mokyklos pavadinimas</t>
  </si>
  <si>
    <t>Moksleivių vardinis sąrašas</t>
  </si>
  <si>
    <t>1. Pasvalio Petro Vileišio gimnazija</t>
  </si>
  <si>
    <t xml:space="preserve">3. Vaškų vidurinė mokykla </t>
  </si>
  <si>
    <t>4. Saločių vidurinė mokykla</t>
  </si>
  <si>
    <t>5. Pumpėnų vidurinė mokykla</t>
  </si>
  <si>
    <t>6. Valakėlių pagrindinė mokykla</t>
  </si>
  <si>
    <t>7. Ustukių pagrindinė mokykla</t>
  </si>
  <si>
    <t>8. Pušaloto pagrindinė mokykla</t>
  </si>
  <si>
    <t>9. Pasvalio Svalios pagrindinė mokykla</t>
  </si>
  <si>
    <t>10. Pasvalio Lėvens pagrindinė mokykla</t>
  </si>
  <si>
    <t>11. Pajiešmenių pagrindinė mokykla</t>
  </si>
  <si>
    <t>13. Daujėnų pagrindinė mokykla</t>
  </si>
  <si>
    <t>2. Joniškėlio G. Petkevičaitės-Bitės gimnazija</t>
  </si>
  <si>
    <t>12. Krinčino A. Vienažindžio pagrindinė mokykla</t>
  </si>
  <si>
    <t>Eil. Nr.</t>
  </si>
  <si>
    <t>Sportiniai žaidimai (įvairios sporto šakos)</t>
  </si>
  <si>
    <t>2 val.</t>
  </si>
  <si>
    <t>Antradienis (6 pamoka); Ketvirtadienis (6 pamoka)</t>
  </si>
  <si>
    <t>Virginijus Vaikšnoras</t>
  </si>
  <si>
    <t xml:space="preserve">VšĮ "Pasvalio futbolo centras" </t>
  </si>
  <si>
    <t>Patvirtinta</t>
  </si>
  <si>
    <t xml:space="preserve">Gauta 2011-09-30 </t>
  </si>
  <si>
    <t>Kasinės</t>
  </si>
  <si>
    <t>BMSGK "Vėtra"</t>
  </si>
  <si>
    <t>SK "Boksininkas"</t>
  </si>
  <si>
    <t>VšĮ "Pasvalio krepšinio klubas"</t>
  </si>
  <si>
    <t>SK "Rankininkas"</t>
  </si>
  <si>
    <t>SK "Ryklys"</t>
  </si>
  <si>
    <t>Pasvalio šachmatų ir šaškių klubas</t>
  </si>
  <si>
    <t>Lenkvosiosa tletikos SK "Lėvuo"</t>
  </si>
  <si>
    <t>Krepšinio veteranų SK "Seniukai"</t>
  </si>
  <si>
    <t>P. Vileišio gimnazijos SK "Clarus"</t>
  </si>
  <si>
    <t>Lengvosios atletikos SK "Svalė"</t>
  </si>
  <si>
    <t>Klubo pavadinimas</t>
  </si>
  <si>
    <t>Sportas visiems</t>
  </si>
  <si>
    <t>Rankinio SK "Svalia"</t>
  </si>
  <si>
    <t>Moksleivių žaidynės</t>
  </si>
  <si>
    <t>Jaunių žaidynės</t>
  </si>
  <si>
    <t>Startinis mokestis</t>
  </si>
  <si>
    <t>Salės nuoma</t>
  </si>
  <si>
    <t>Diplomai, prizai, dovanos</t>
  </si>
  <si>
    <t>Maistpinigiai</t>
  </si>
  <si>
    <t>Nakvynės išlaidos</t>
  </si>
  <si>
    <t>Banko išlaidos</t>
  </si>
  <si>
    <t>Sportinės prekės, inventorius</t>
  </si>
  <si>
    <t>Sportinė apranga</t>
  </si>
  <si>
    <t>balandis</t>
  </si>
  <si>
    <t>gegužė</t>
  </si>
  <si>
    <t>Iš viso</t>
  </si>
  <si>
    <t>birželis</t>
  </si>
  <si>
    <t>liepa</t>
  </si>
  <si>
    <t>rugpjūtis</t>
  </si>
  <si>
    <t>rugsėjis</t>
  </si>
  <si>
    <t>Viso už II ketv.</t>
  </si>
  <si>
    <t>Ilg. turto remontas</t>
  </si>
  <si>
    <t>Viso uz III ketv.</t>
  </si>
  <si>
    <t>Viso:</t>
  </si>
  <si>
    <t>data</t>
  </si>
  <si>
    <t>suma</t>
  </si>
  <si>
    <t xml:space="preserve">Lėšų pervedimo </t>
  </si>
  <si>
    <t>Lėšų panaudojimo mėnuo</t>
  </si>
  <si>
    <t>Viso uz II-III ketv.</t>
  </si>
  <si>
    <t>Procentas</t>
  </si>
  <si>
    <t>Transporto paslaugos</t>
  </si>
  <si>
    <t>Mokymai, kursai</t>
  </si>
  <si>
    <t xml:space="preserve">Lėšų suma patvirtinta tarybos sprendimu Nr. T1-63 </t>
  </si>
  <si>
    <t>Kasinės išlaidos per III ketv.</t>
  </si>
  <si>
    <t xml:space="preserve">Lėšų suma patvirtinta tarybos sprendimu             Nr. T1-63 </t>
  </si>
  <si>
    <t>vasaris</t>
  </si>
  <si>
    <t>kovas</t>
  </si>
  <si>
    <t>Viso už I ketv.</t>
  </si>
  <si>
    <t>Viso už I- II ketv.</t>
  </si>
  <si>
    <t>Viso uz I-III ketv.</t>
  </si>
  <si>
    <t>Pastabos.</t>
  </si>
  <si>
    <t xml:space="preserve">Lėšų suma patvirtinta tarybos sprendimu            Nr. T1-63 </t>
  </si>
  <si>
    <t xml:space="preserve">Pastabos. </t>
  </si>
  <si>
    <t>Sportinė apranga, įsigyti 4 vnt. marškinėlių ir 4 vnt. kelnaičių.</t>
  </si>
  <si>
    <t>Viso :</t>
  </si>
  <si>
    <t xml:space="preserve">2011 m. gegužės 23 d.- birželio 1 d. (10 d. ) 7 sportininkams vyko mokomoji sportinė stovykla. Išmokėta maistpinigių po 30 lt dienai. </t>
  </si>
  <si>
    <t>2010 m. lapkričio 26 d. LRF moterų rankinio čempionatas Šiauliuose, maistpinigiai išmokėti 16 sportininkių po 15 Lt.</t>
  </si>
  <si>
    <t>Mokesčiai (GPM, VSDĮ)</t>
  </si>
  <si>
    <t>Atlyginimas pagal sportinės veiklos sutaris</t>
  </si>
  <si>
    <t xml:space="preserve">2011 m. vasario - kovo mėn. Pasvalio vaikinų rankinio pereinamosios taurės pirmenybės. Maistpinigiai išmokėti 3 teisėjams, sekretoriui ir laikininkui už 23 dienas po 4 Lt.Protokolai yra, </t>
  </si>
  <si>
    <t>2011 m. balandžio-gegužės mėn. Rajono moksleivių salės futbolo pirmenybės SK "Clarus" taurei laimėti. Maistpinigiai išmokėti 3 teisėjams, laikininkui ir sekretoriui už 22 dienas po 4 Lt. Protokolai yra</t>
  </si>
  <si>
    <t>Foto prekės</t>
  </si>
  <si>
    <t>Foto prekės, medikamentai</t>
  </si>
  <si>
    <t>Medikamentai</t>
  </si>
  <si>
    <t xml:space="preserve">Pervesta lėšų </t>
  </si>
  <si>
    <t>DUOMENYS APIE 2011 METAIS REMIAMŲ SPORTO KLUBŲ PADARYTAS IŠLAIDAS</t>
  </si>
  <si>
    <t>2011 m. vasario 7d .sutartimi Nr. 2, išmokėta G. R. Viederiui 132 Lt (KIO 2011-04-27 Nr. 2) už vasario 12 d. suorganizuotą ir pravestą šaškių turnyrą (teisėjaus ir sekretoriaus). Pateikta turnyrinė lentelė.</t>
  </si>
  <si>
    <t>2011 m. kovo 5 d. Panevėžio apskrities mažojo futbolo pirmenybės. Išmokėti maistpinigiai 9 žaidėjams+ treneris po 25 Lt. Protokolas yra. (Savivaldybių ir apskričių sporto varžybos 12-15-20 Lt).</t>
  </si>
  <si>
    <t>2011 m. vasario 5 d. Panevėžio apskrities mažojo futbolo pirmenybės. Išmokėti maistpinigiai 10 žaidėjų+ treneris po 25 Lt.Protokolas yra. (Savivaldybių ir apskričių sporto varžybos 12-15-20 Lt).</t>
  </si>
  <si>
    <t>2011 m. kovo 6 d. Panevėžio apskrities mažojo futbolo pirmenybės. Išmokėti maistpinigiai 9 žaidėjams+ treneris po 25 Lt.Protokolas yra. (Savivaldybių ir apskričių sporto varžybos 12-15-20 Lt).</t>
  </si>
  <si>
    <t>2011 m. sausio 15 d. Panevėžio apskrities mažojo futbolo pirmenybės. Išmokėti maistpinigiai 9 žaidėjams+ treneris po 25 Lt. Protokolas yra. (Savivaldybių ir apskričių sporto varžybos 12-15-20 Lt).</t>
  </si>
  <si>
    <t>2011 m. birželio 10 d.  Lietuvos moterų I lygos pirmenybės Kaune. Išmokėti maistpinigiai 11 žaidėjų + treneris po 25 Lt. Protokolas yra. (Lietuvos čempionatai, kitos šalies masto sporto varžybos 15-20-35 Lt).</t>
  </si>
  <si>
    <t>2011 m. rugsėjo 25 d. Lietuvos moterų I lygos pirmenybės Kaune. Išmokėti maistpinigiai 9 žaidėjams + treneris po 25 Lt. Protokole 9 žaidėjai.(Lietuvos čempionatai, kitos šalies masto sporto varžybos 15-20-35 Lt).</t>
  </si>
  <si>
    <t>2011 m. sausio 28-29 d. tarptautinis XIX V. Garbulio atminimo bokso turnyras Marijampolėje. Pagal varžybų protokolą dalyvavo 8 sportininkai, tačiau neaišku kokiomis dienomis kurie sportininkai dalyvavo. Išmokėti maistpinigiai 8 žaidėjams + treneriui už 2 d. po 35 Lt. (Tarptautinės sporto varžybos 25-35-45 Lt)</t>
  </si>
  <si>
    <t>2011 m. vasario 25-27 d. tarptautinis bokso turnyras Nemuno taurei laimėti Jonavoje. Maistpinigiai išmokėti 9 žaidėjams + treneriui už 3 dienas po 25 Lt. Nakvynė pirkta 1 parai iš vasario 25 į 26 d. 7 žmonėms. Iš dokumentų galima teigti, kad maistinigiai išmokėti 3 žmonėms per daug ir visiems žmonėms 1 diena per daug. Neteisėtai maistpinigiams išleista 400 Lt. Protokolo nėra, tik varžybų Nuostatai. (Tarptautinės sporto varžybos 25-35-45 Lt)</t>
  </si>
  <si>
    <t>2011 m. kovo 24-26 d. tarptautinis bokso turnyras skirtą Z. Katiliui atminti Marijampolėje; pagal nuostatus atvykus į varžybas pateikiamos tvarkingos paraškos kartu su dalyvių asmens dokumentais arba AIBA knygeles. Maistpinigiai išmokėti 7 žaidėjams + 2 treneriams už 3 dienas po 30 Lt, nors sąskaita už nakvynę iš kovo 25 d. į kovo 26 d. Neteisėtai maistpinigiai išmokėti 9 žmonėms už 1 dieną. Neteisėtai išmokėta 270 Lt. Protokolų nėra, tik  varžybų nuostatai. (Tarptautinės sporto varžybos 25-35-45 Lt)</t>
  </si>
  <si>
    <t>2011 m  balandžio 15 d. tarptautinis kvalifikacijos bokso turnyras Jonavoje, Išmokėti maistpinigiai 9 žaidėjams + treneriui po 30 Lt. Pagal nuostatus paraiškos pateikiamos atvykimo dieną. Protokolų nėra, tik varžybų Nuostatai. (Tarptautinės sporto varžybos 25-35-45 Lt)</t>
  </si>
  <si>
    <t>2011 m. balandžio 19-23 d. LR suaugusiųjų, jaunimo ir jaunių bokso čempionatas Kaune. Maistpinigiai išmokėti 3 sportininkams + treneriui už 5 dienas po 35 Lt. Nėra nakvynės dokumentų. Negalima pasakyti, ar čempionatas vyko 5 dienas, ar maistpinigiai išmokėti teisingai. Protokolų nėra, tik varžybų Nuostatai. (Lietuvos čempionatai, kitos šalies masto varžybos 15-20-35 Lt).</t>
  </si>
  <si>
    <t>2011 m. balandžio 28-29 d. draugiškos bokso varžybos Panevėžyje. Pagal varžybų protokolą varžybose dalyvavo 12 sportininkų, tačiau neaišku kokiomis dienomis kurie sportininkai dalyvavo. Maistpinigiai išmokėti 12 žaidėjų + treneriui už 2 dienas po 20 Lt. (Savivaldybių ir apskričių sporto varžybos 12-15-20 Lt).</t>
  </si>
  <si>
    <t>2011 m. gegužės 12-14 d.tarptautinis bokso turnyrą Daugpilyje. Pagal Nuostatus varžybos vyko gegužės 13-14 dienomis; vardinis sąrašas su gydytojo parašu  turi būti pateiktas iki 11,30 val. 2011 m. gegužės 13 d. . Maistpinigiai išmokėti 4 sportininkams + treneriui už 3 dienas po 35 Lt. Tačiau nėra nakvynės dokumentų. Nėra protokolų.  (Tarptautinės sporto varžybos 25-35-45 Lt)</t>
  </si>
  <si>
    <t>2011 m. gegužės 12-15 d. tarptautinis bokso turnyras "Gintarinė pirštinė", Klaipėdoje. Pagal protokolą varžybose dalyvavo 3 sportininkai, tačiau neaišku kokiomis dienomis.  Maistpinigiai išmokėti 2 sportininkams + treneriui už 4 dienas po 35 Lt. Nėra nakvynės dokumentų. (Tarptautinės sporto varžybos 25-35-45 Lt)</t>
  </si>
  <si>
    <t>2011 m. rugpjūčio 27 d. Lietuvos atvirojo veteranų rankinio čempionatas Jūrmaloje. Išmokėti maistpinigiai 10 žaidėjų po 35 Lt. Iš čempionato suvestinės galima spręsti, kad varžybose dalyvauta, iš pateiktos paraiškos nustatyta, kad dalyvavo 10 žaidėjų. (Tarptautinės sporto varžybos 25-35-45 Lt)</t>
  </si>
  <si>
    <t>2011 m. vasario - kovo mėn. Pasvalio rajono vyrų pirmenybių pusfinalis. Maistpinigiai išmokėti 15 žaidėjų po 30 Lt. Protokolai sausio-vasario- kovo mėn. 4 protokolai, kiekviename protokole po 15 žaidėjų. (Savivaldybių ir apskričių sporto varžybos 12-15-20 Lt).</t>
  </si>
  <si>
    <t>2011 m. kovo - balandžio mėn. Merginų krepšinio pirmenybės SK "Clarus" taurei laimėti. Maistpinigiai išmokėti 2 teisėjams, sekretoriui ir laikininkui už 34 dienas po 4 Lt. 34 protokolai 4 asmenys, parašai yra.</t>
  </si>
  <si>
    <t>2011 m. birželio 5 d. Aukštaitijos futbolo lyga, Panevėžio raj., Velžio mstl. Išmokėti maistpinigiai 10 žaidėjų po 25 Lt. Supaprastintas protokolas yra. (Lietuvos čempionatai, kitos šalies masto sporto varžybos 15-20-35 Lt).</t>
  </si>
  <si>
    <t>2011 m. rugsėjo 4 d. Aukštaitijos futbolo lyga, Pasvalyje Išmokėti maistpinigiai 9 žaidėjams+ treneris po 25 Lt. Supaprastintas protokolas yra. (Lietuvos čempionatai, kitos šalies masto sporto varžybos 15-20-35 Lt).</t>
  </si>
  <si>
    <t>2011 m. sausio 16 d. Panevėžio apskrities mažojo futbolo pirmenybės. Išmokėti maistpinigiai 9 žaidėjams+ treneris po 25 Lt. Protokole 9 žaidėjai + treneris. (Savivaldybių ir apskričių sporto varžybos 12-15-20 Lt).</t>
  </si>
  <si>
    <t xml:space="preserve">2011 m. sausio 22 d. Panevėžio apskrities mažojo futbolo pirmenybės. Išmokėti maistpinigiai 9 žaidėjams+ treneris po 25 Lt. Protokole 9 žaidėjai + treneris. (Savivaldybių ir apskričių sporto varžybos 12-15-20 Lt). </t>
  </si>
  <si>
    <t xml:space="preserve">2011 m. vasario 20 d. LR rankinio čempionatas Pasvalyje, maistpinigiai išmokėti 14 sportininkių + treneris  po 15 Lt. Protokole 14 žaidėjų + oficialus asmuo. </t>
  </si>
  <si>
    <t>2011 m. kovo 6 d. LR rankinio čempionatas Pasvalyje, maistpinigiai išmokėti 14 sportininkių + treneriui po 15 Lt. Protokole 14 žaidėjų + treneris.</t>
  </si>
  <si>
    <t xml:space="preserve">2011 m. kovo 13 d.Lietuvos RF moterų rankinio čempionatas Pasvalyje, maistpinigiai išmokėti 2 teisėjams, po 60 Lt, 2 laikininkams po 20 Lt ,sekretoriui ir med personalui po 20 Lt. Protokole 2 teisėjai, sekretorius ir laikininkas. </t>
  </si>
  <si>
    <t>2011 m. sausio 29 d. Panevėžio apskrities mažojo futbolo pirmenybės. Išmokėti maistpinigiai 10 žaidėjų+ treneris po 25 Lt.(Savivaldybių ir apskričių sporto varžybos 12-15-20 Lt).</t>
  </si>
  <si>
    <t>2011 m. gegužės 8 d. Lietuvos moterų futbolo I lygos čempionatas, Šiauliai. Išmokėti maistpinigiai 11 žaidėjų + treneris po 25 Lt. Protokolas yra. (Lietuvos čempionatai, kitos šalies masto sporto varžybos 15-20-35 Lt).</t>
  </si>
  <si>
    <t>2011 m. kovo 9 d. sutartimi Nr. 3, Jonui Verbylai išmokėta 131,50 Lt (KIO 2011-04-28 Nr. 3) už kovo 19 d. teisėjavimą ir sekretoriavimą valstybės atkurimo sienai paminėti įvykusiame turnyre. Pateikta turnyrinė lentelė</t>
  </si>
  <si>
    <t>2011 m. rugpjūčio 25 d.sutartimi Nr. 4, Jonui Verbylai išmokėta 99 Lt (KIO 2011-09-03 Nr. 4) už rugsėjo 3 d.mokslo ir žinių dienai paminėti šachmatų turnyras. Pateikta turnyrinė lentelė</t>
  </si>
  <si>
    <t>2011 m. rugsėjo 15 d.  sutartimi Nr. 5 Jonui Verbylai išmokėta 99 Lt (KIO 2011-09-17 Nr. 5) už rugsėjo 17 d. vykusiame šachmatų turnyre.Pateikta turnyrinė lentelė.</t>
  </si>
  <si>
    <t>2011 m. rugsėjo 20 d. sutartimi Nr. 6, G. Viederiui išmokėta 99 Lt (KIO 2011-09-24 Nr.6) už rugsėjo 24 d.  Organizuotas ir pravestas šaškių turnyras. Pateikta turnyrinė lentelė.</t>
  </si>
  <si>
    <t>2011 m. balandžio 20 d. Respublikinis 1996 m. mergaičių turnyras "Molėtų pavasaris-2011", Molėtuose, išmokėta 9 sportininkams+ 2 treneriams po 15 Lt. Protokole  9 žaidėjai + treneris</t>
  </si>
  <si>
    <t xml:space="preserve">2011 m. kovo 5-6 d. Tarptautinis rankinio turnyras Pasvalyje, maistpinigiai išmokėti 3 teisėjams, 2 sektetoriams po 15 Lt už 2 dienas. (Tarptautinės sporto varžybos 25-35-45 Lt)  </t>
  </si>
  <si>
    <t xml:space="preserve">2011 m. vasario 20 d. Lietuvos RF moterų rankinio čempionatas Pasvalyje. Maistpinigiai išmokėti 2 teisėjams po 60 Lt, 2 laikininkams, sekretoriui ir med. personalui po 20 Lt. Kartojasi tos pačios pavardės. </t>
  </si>
  <si>
    <t>2011 m. kovo 6 d. Lietuvos RF moterų rankinio čempionatas Pasvalyje, maistpinigiai išmokėti 3 teisėjams(60+20+40), 2 sekteroriariams po 20 Lt, laikininkui, med personalui po 20 lt. Protokole 2 teisėjai, sekretorius ir laikininkas.Kartojasi tos pačios pavardės</t>
  </si>
  <si>
    <t xml:space="preserve">2011 m. vasario 6 d. Lietuvos RF moterų rankinio čempionatas Pasvalyje. Maistpinigiai išmokėti 2 teisėjams po 60 Lt, 2 laikininkams, sekretoriui, med.personalui po 20 Lt. Protokole 2 tesėjai, sekretorius, laikininkas. </t>
  </si>
  <si>
    <t>2011 m. vasario 26 d.Lietuvos RF moterų čempionatas Alytuje, maistpinigiai išmokėti 12 sportininkių + treneris,  po 25 lt. Protokole 12 sportininkų + treneris.</t>
  </si>
  <si>
    <t xml:space="preserve">2011 m. kovo 13 d. LR rankinio čempionatas Pasvalyje, maistpinigiai išmokėti 14 sportininkių + treneris po 15 Lt. Protokolas 2011-03-13 14 žaidėjų + treneris. </t>
  </si>
  <si>
    <t>2011 m. sausio 9 d. LR rankinio čempionatas, maistpinigiai išmokėti 14 sportininkių + treneris po 15 Lt. Protokole 14 žaidėjų + treneris.</t>
  </si>
  <si>
    <t>Kontrolės ir audito tarnybos vyriausioji specialistė</t>
  </si>
  <si>
    <t>Ilma Paliukėnaitė</t>
  </si>
  <si>
    <t>1 priedas</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</si>
</sst>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427]yyyy\ &quot;m.&quot;\ mmmm\ d\ &quot;d.&quot;"/>
  </numFmts>
  <fonts count="6">
    <font>
      <sz val="10"/>
      <name val="Arial"/>
      <family val="0"/>
    </font>
    <font>
      <sz val="12"/>
      <name val="Times New Roman"/>
      <family val="1"/>
    </font>
    <font>
      <sz val="8"/>
      <name val="Arial"/>
      <family val="0"/>
    </font>
    <font>
      <b/>
      <sz val="10"/>
      <name val="Arial"/>
      <family val="2"/>
    </font>
    <font>
      <b/>
      <sz val="9"/>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xf>
    <xf numFmtId="0" fontId="0" fillId="0" borderId="3" xfId="0" applyBorder="1" applyAlignment="1">
      <alignment/>
    </xf>
    <xf numFmtId="0" fontId="0" fillId="0" borderId="3" xfId="0" applyBorder="1" applyAlignment="1">
      <alignment wrapText="1"/>
    </xf>
    <xf numFmtId="0" fontId="3" fillId="2" borderId="3" xfId="0" applyFont="1" applyFill="1" applyBorder="1" applyAlignment="1">
      <alignment/>
    </xf>
    <xf numFmtId="0" fontId="3" fillId="2" borderId="3" xfId="0" applyFont="1" applyFill="1" applyBorder="1" applyAlignment="1">
      <alignment wrapText="1"/>
    </xf>
    <xf numFmtId="0" fontId="3" fillId="2" borderId="3" xfId="0" applyFont="1" applyFill="1" applyBorder="1" applyAlignment="1">
      <alignment horizontal="center" wrapText="1"/>
    </xf>
    <xf numFmtId="0" fontId="0" fillId="3" borderId="3" xfId="0" applyFill="1" applyBorder="1" applyAlignment="1">
      <alignment/>
    </xf>
    <xf numFmtId="14" fontId="0" fillId="0" borderId="3" xfId="0" applyNumberFormat="1" applyBorder="1" applyAlignment="1">
      <alignment/>
    </xf>
    <xf numFmtId="14" fontId="3" fillId="2" borderId="3" xfId="0" applyNumberFormat="1" applyFont="1" applyFill="1" applyBorder="1" applyAlignment="1">
      <alignment/>
    </xf>
    <xf numFmtId="0" fontId="3" fillId="2" borderId="3" xfId="0" applyFont="1" applyFill="1" applyBorder="1" applyAlignment="1">
      <alignment horizontal="center"/>
    </xf>
    <xf numFmtId="0" fontId="3" fillId="2" borderId="4" xfId="0" applyFont="1" applyFill="1" applyBorder="1" applyAlignment="1">
      <alignment horizontal="center"/>
    </xf>
    <xf numFmtId="14" fontId="0" fillId="0" borderId="4" xfId="0" applyNumberFormat="1" applyBorder="1" applyAlignment="1">
      <alignment/>
    </xf>
    <xf numFmtId="0" fontId="3" fillId="2" borderId="4" xfId="0" applyFont="1" applyFill="1" applyBorder="1" applyAlignment="1">
      <alignment/>
    </xf>
    <xf numFmtId="0" fontId="4" fillId="2" borderId="3" xfId="0" applyFont="1" applyFill="1" applyBorder="1" applyAlignment="1">
      <alignment horizontal="center" wrapText="1"/>
    </xf>
    <xf numFmtId="173" fontId="3" fillId="2" borderId="3" xfId="0" applyNumberFormat="1" applyFont="1" applyFill="1" applyBorder="1" applyAlignment="1">
      <alignment/>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Fill="1" applyAlignment="1">
      <alignment/>
    </xf>
    <xf numFmtId="0" fontId="3" fillId="2" borderId="3" xfId="0" applyFont="1" applyFill="1" applyBorder="1" applyAlignment="1">
      <alignment horizontal="right"/>
    </xf>
    <xf numFmtId="0" fontId="3" fillId="0" borderId="8" xfId="0" applyFont="1" applyFill="1" applyBorder="1" applyAlignment="1">
      <alignment horizontal="center" vertical="center" wrapText="1"/>
    </xf>
    <xf numFmtId="173" fontId="3" fillId="0" borderId="0" xfId="0" applyNumberFormat="1" applyFont="1" applyFill="1" applyBorder="1" applyAlignment="1">
      <alignment/>
    </xf>
    <xf numFmtId="0" fontId="0" fillId="0" borderId="3" xfId="0"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14" fontId="4" fillId="2" borderId="3" xfId="0" applyNumberFormat="1" applyFont="1" applyFill="1" applyBorder="1" applyAlignment="1">
      <alignment horizontal="center" wrapText="1"/>
    </xf>
    <xf numFmtId="0" fontId="4" fillId="2" borderId="3"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4" fontId="0" fillId="0" borderId="4" xfId="0" applyNumberFormat="1" applyFont="1" applyFill="1" applyBorder="1" applyAlignment="1">
      <alignment horizontal="right"/>
    </xf>
    <xf numFmtId="0" fontId="0" fillId="0" borderId="3" xfId="0" applyFont="1" applyFill="1" applyBorder="1" applyAlignment="1">
      <alignment horizontal="right"/>
    </xf>
    <xf numFmtId="2" fontId="3" fillId="2" borderId="3" xfId="0" applyNumberFormat="1" applyFont="1" applyFill="1" applyBorder="1" applyAlignment="1">
      <alignment/>
    </xf>
    <xf numFmtId="0" fontId="3" fillId="0" borderId="7" xfId="0" applyFont="1" applyFill="1" applyBorder="1" applyAlignment="1">
      <alignment/>
    </xf>
    <xf numFmtId="173" fontId="3" fillId="0" borderId="12" xfId="0" applyNumberFormat="1" applyFont="1" applyFill="1" applyBorder="1" applyAlignment="1">
      <alignment/>
    </xf>
    <xf numFmtId="173" fontId="3" fillId="0" borderId="13"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horizontal="center" vertical="center" wrapText="1"/>
    </xf>
    <xf numFmtId="173" fontId="3" fillId="2" borderId="7" xfId="0" applyNumberFormat="1" applyFont="1" applyFill="1" applyBorder="1" applyAlignment="1">
      <alignment/>
    </xf>
    <xf numFmtId="0" fontId="0" fillId="0" borderId="14" xfId="0" applyFont="1" applyFill="1" applyBorder="1" applyAlignment="1">
      <alignment/>
    </xf>
    <xf numFmtId="173" fontId="0" fillId="0" borderId="9" xfId="0" applyNumberFormat="1" applyFont="1" applyFill="1" applyBorder="1" applyAlignment="1">
      <alignment/>
    </xf>
    <xf numFmtId="173" fontId="0" fillId="0" borderId="10" xfId="0" applyNumberFormat="1" applyFont="1" applyFill="1" applyBorder="1" applyAlignment="1">
      <alignment/>
    </xf>
    <xf numFmtId="0" fontId="0" fillId="0" borderId="11" xfId="0" applyFont="1" applyFill="1" applyBorder="1" applyAlignment="1">
      <alignment/>
    </xf>
    <xf numFmtId="173" fontId="0" fillId="0" borderId="8" xfId="0" applyNumberFormat="1" applyFont="1" applyFill="1" applyBorder="1" applyAlignment="1">
      <alignment/>
    </xf>
    <xf numFmtId="0" fontId="0" fillId="0" borderId="15" xfId="0" applyFont="1" applyFill="1" applyBorder="1" applyAlignment="1">
      <alignment/>
    </xf>
    <xf numFmtId="173" fontId="0" fillId="0" borderId="12" xfId="0" applyNumberFormat="1" applyFont="1" applyFill="1" applyBorder="1" applyAlignment="1">
      <alignment/>
    </xf>
    <xf numFmtId="173" fontId="0" fillId="0" borderId="13" xfId="0" applyNumberFormat="1" applyFont="1" applyFill="1" applyBorder="1" applyAlignment="1">
      <alignment/>
    </xf>
    <xf numFmtId="0" fontId="0" fillId="0" borderId="16" xfId="0" applyFont="1" applyFill="1" applyBorder="1" applyAlignment="1">
      <alignment/>
    </xf>
    <xf numFmtId="173" fontId="0" fillId="0" borderId="17" xfId="0" applyNumberFormat="1" applyFont="1" applyFill="1" applyBorder="1" applyAlignment="1">
      <alignment/>
    </xf>
    <xf numFmtId="173" fontId="0" fillId="0" borderId="4" xfId="0" applyNumberFormat="1" applyFont="1"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3" fillId="2" borderId="16" xfId="0" applyFont="1" applyFill="1" applyBorder="1" applyAlignment="1">
      <alignment/>
    </xf>
    <xf numFmtId="0" fontId="0" fillId="0" borderId="0" xfId="0" applyFont="1" applyFill="1" applyAlignment="1">
      <alignment/>
    </xf>
    <xf numFmtId="0" fontId="0" fillId="0" borderId="0"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3" fillId="2" borderId="15" xfId="0" applyFont="1" applyFill="1" applyBorder="1" applyAlignment="1">
      <alignment/>
    </xf>
    <xf numFmtId="0" fontId="3" fillId="2" borderId="13" xfId="0" applyFont="1" applyFill="1" applyBorder="1" applyAlignment="1">
      <alignment/>
    </xf>
    <xf numFmtId="0" fontId="3" fillId="2" borderId="0" xfId="0" applyFont="1" applyFill="1" applyAlignment="1">
      <alignment/>
    </xf>
    <xf numFmtId="0" fontId="0" fillId="0" borderId="16" xfId="0" applyBorder="1" applyAlignment="1">
      <alignment/>
    </xf>
    <xf numFmtId="0" fontId="0" fillId="0" borderId="4" xfId="0" applyBorder="1" applyAlignment="1">
      <alignment/>
    </xf>
    <xf numFmtId="0" fontId="0" fillId="0" borderId="16" xfId="0" applyFont="1" applyFill="1" applyBorder="1" applyAlignment="1">
      <alignment horizontal="left" vertical="center" wrapText="1"/>
    </xf>
    <xf numFmtId="0" fontId="0" fillId="0" borderId="17" xfId="0" applyFont="1" applyFill="1" applyBorder="1" applyAlignment="1">
      <alignment/>
    </xf>
    <xf numFmtId="173" fontId="3" fillId="0" borderId="17" xfId="0" applyNumberFormat="1" applyFont="1" applyFill="1" applyBorder="1" applyAlignment="1">
      <alignment/>
    </xf>
    <xf numFmtId="173" fontId="3" fillId="0" borderId="4" xfId="0" applyNumberFormat="1" applyFont="1" applyFill="1" applyBorder="1" applyAlignment="1">
      <alignment/>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2" borderId="7" xfId="0" applyFont="1" applyFill="1" applyBorder="1" applyAlignment="1">
      <alignment/>
    </xf>
    <xf numFmtId="0" fontId="3" fillId="2" borderId="17" xfId="0" applyFont="1" applyFill="1" applyBorder="1" applyAlignment="1">
      <alignment/>
    </xf>
    <xf numFmtId="0" fontId="3" fillId="2" borderId="12" xfId="0" applyFont="1" applyFill="1" applyBorder="1" applyAlignment="1">
      <alignment/>
    </xf>
    <xf numFmtId="173" fontId="3" fillId="2" borderId="16" xfId="0" applyNumberFormat="1" applyFont="1" applyFill="1" applyBorder="1" applyAlignment="1">
      <alignment/>
    </xf>
    <xf numFmtId="173" fontId="3" fillId="2" borderId="4" xfId="0" applyNumberFormat="1" applyFont="1" applyFill="1" applyBorder="1" applyAlignment="1">
      <alignment/>
    </xf>
    <xf numFmtId="0" fontId="0" fillId="0" borderId="17" xfId="0" applyBorder="1" applyAlignment="1">
      <alignment/>
    </xf>
    <xf numFmtId="0" fontId="3" fillId="0" borderId="12" xfId="0" applyFont="1" applyFill="1" applyBorder="1" applyAlignment="1">
      <alignment/>
    </xf>
    <xf numFmtId="0" fontId="5" fillId="0" borderId="3" xfId="0" applyFont="1" applyFill="1" applyBorder="1" applyAlignment="1">
      <alignment horizontal="left" wrapText="1"/>
    </xf>
    <xf numFmtId="2" fontId="5" fillId="0" borderId="3" xfId="0" applyNumberFormat="1" applyFont="1" applyFill="1" applyBorder="1" applyAlignment="1">
      <alignment horizontal="right" vertical="center" wrapText="1"/>
    </xf>
    <xf numFmtId="2" fontId="0" fillId="0" borderId="3" xfId="0" applyNumberFormat="1" applyFont="1" applyFill="1" applyBorder="1" applyAlignment="1">
      <alignment horizontal="right" vertical="center" wrapText="1"/>
    </xf>
    <xf numFmtId="0" fontId="3" fillId="2" borderId="3" xfId="0" applyFont="1" applyFill="1" applyBorder="1" applyAlignment="1">
      <alignment horizontal="left" wrapText="1"/>
    </xf>
    <xf numFmtId="0" fontId="3" fillId="2" borderId="3" xfId="0" applyFont="1" applyFill="1" applyBorder="1" applyAlignment="1">
      <alignment horizontal="right" vertical="center" wrapText="1"/>
    </xf>
    <xf numFmtId="2" fontId="3" fillId="2" borderId="3" xfId="0" applyNumberFormat="1" applyFont="1" applyFill="1" applyBorder="1" applyAlignment="1">
      <alignment horizontal="right"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left"/>
    </xf>
    <xf numFmtId="0" fontId="0" fillId="0" borderId="8" xfId="0" applyFont="1" applyFill="1" applyBorder="1" applyAlignment="1">
      <alignment horizontal="center" vertical="center" wrapText="1"/>
    </xf>
    <xf numFmtId="0" fontId="0" fillId="4" borderId="11"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4" borderId="15" xfId="0" applyFill="1" applyBorder="1" applyAlignment="1">
      <alignment/>
    </xf>
    <xf numFmtId="0" fontId="0" fillId="4" borderId="12" xfId="0" applyFill="1" applyBorder="1" applyAlignment="1">
      <alignment/>
    </xf>
    <xf numFmtId="0" fontId="0" fillId="0" borderId="6" xfId="0" applyFont="1" applyFill="1" applyBorder="1" applyAlignment="1">
      <alignment horizontal="left" vertical="center" wrapText="1"/>
    </xf>
    <xf numFmtId="0" fontId="0" fillId="0" borderId="16" xfId="0" applyFill="1" applyBorder="1" applyAlignment="1">
      <alignment/>
    </xf>
    <xf numFmtId="0" fontId="0" fillId="0" borderId="17" xfId="0" applyFill="1" applyBorder="1" applyAlignment="1">
      <alignment/>
    </xf>
    <xf numFmtId="0" fontId="0" fillId="0" borderId="10" xfId="0" applyFill="1" applyBorder="1" applyAlignment="1">
      <alignment/>
    </xf>
    <xf numFmtId="0" fontId="0" fillId="0" borderId="4" xfId="0" applyFill="1" applyBorder="1" applyAlignment="1">
      <alignment/>
    </xf>
    <xf numFmtId="0" fontId="0" fillId="0" borderId="8" xfId="0" applyFill="1" applyBorder="1" applyAlignment="1">
      <alignment/>
    </xf>
    <xf numFmtId="0" fontId="0" fillId="0" borderId="13" xfId="0" applyFill="1" applyBorder="1" applyAlignment="1">
      <alignment/>
    </xf>
    <xf numFmtId="0" fontId="0" fillId="0" borderId="6" xfId="0" applyFill="1" applyBorder="1" applyAlignment="1">
      <alignment/>
    </xf>
    <xf numFmtId="0" fontId="0" fillId="4" borderId="17" xfId="0" applyFill="1" applyBorder="1" applyAlignment="1">
      <alignment horizontal="left"/>
    </xf>
    <xf numFmtId="0" fontId="0" fillId="4" borderId="4" xfId="0" applyFill="1" applyBorder="1" applyAlignment="1">
      <alignment horizontal="left"/>
    </xf>
    <xf numFmtId="0" fontId="0" fillId="4" borderId="16" xfId="0" applyFont="1" applyFill="1" applyBorder="1" applyAlignment="1">
      <alignment horizontal="left" wrapText="1"/>
    </xf>
    <xf numFmtId="0" fontId="0" fillId="4" borderId="17" xfId="0" applyFont="1" applyFill="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4" borderId="16" xfId="0" applyFill="1" applyBorder="1" applyAlignment="1">
      <alignment horizontal="left" wrapText="1"/>
    </xf>
    <xf numFmtId="0" fontId="0" fillId="4" borderId="17" xfId="0" applyFill="1" applyBorder="1" applyAlignment="1">
      <alignment horizontal="left" wrapText="1"/>
    </xf>
    <xf numFmtId="0" fontId="0" fillId="0" borderId="16" xfId="0" applyFont="1" applyFill="1" applyBorder="1" applyAlignment="1">
      <alignment wrapText="1"/>
    </xf>
    <xf numFmtId="0" fontId="0" fillId="0" borderId="17" xfId="0" applyFont="1" applyFill="1" applyBorder="1" applyAlignment="1">
      <alignmen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3" xfId="0" applyBorder="1" applyAlignment="1">
      <alignment horizontal="left" wrapText="1"/>
    </xf>
    <xf numFmtId="0" fontId="3" fillId="0" borderId="0" xfId="0" applyFont="1" applyAlignment="1">
      <alignment horizontal="center"/>
    </xf>
    <xf numFmtId="0" fontId="0" fillId="0" borderId="4" xfId="0" applyBorder="1" applyAlignment="1">
      <alignment horizontal="left" wrapText="1"/>
    </xf>
    <xf numFmtId="0" fontId="0" fillId="4" borderId="4" xfId="0" applyFill="1" applyBorder="1" applyAlignment="1">
      <alignment horizontal="left" wrapText="1"/>
    </xf>
    <xf numFmtId="0" fontId="3" fillId="2" borderId="16"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17" xfId="0" applyFont="1" applyFill="1" applyBorder="1" applyAlignment="1">
      <alignment horizontal="center"/>
    </xf>
    <xf numFmtId="0" fontId="0" fillId="4" borderId="16" xfId="0" applyFill="1" applyBorder="1" applyAlignment="1">
      <alignment horizontal="left"/>
    </xf>
    <xf numFmtId="0" fontId="0" fillId="4" borderId="4"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6"/>
  <sheetViews>
    <sheetView workbookViewId="0" topLeftCell="A1">
      <selection activeCell="F4" sqref="F4"/>
    </sheetView>
  </sheetViews>
  <sheetFormatPr defaultColWidth="9.140625" defaultRowHeight="12.75"/>
  <cols>
    <col min="1" max="1" width="6.7109375" style="0" customWidth="1"/>
    <col min="2" max="2" width="29.8515625" style="0" customWidth="1"/>
    <col min="3" max="3" width="28.7109375" style="0" customWidth="1"/>
    <col min="4" max="4" width="16.421875" style="0" customWidth="1"/>
    <col min="5" max="5" width="16.28125" style="0" customWidth="1"/>
    <col min="6" max="6" width="28.28125" style="0" customWidth="1"/>
    <col min="7" max="7" width="18.7109375" style="0" customWidth="1"/>
  </cols>
  <sheetData>
    <row r="2" ht="12.75">
      <c r="B2" t="s">
        <v>30</v>
      </c>
    </row>
    <row r="3" ht="13.5" thickBot="1"/>
    <row r="4" spans="1:7" ht="63">
      <c r="A4" t="s">
        <v>46</v>
      </c>
      <c r="B4" s="1" t="s">
        <v>24</v>
      </c>
      <c r="C4" s="1" t="s">
        <v>25</v>
      </c>
      <c r="D4" s="2" t="s">
        <v>29</v>
      </c>
      <c r="E4" s="1" t="s">
        <v>26</v>
      </c>
      <c r="F4" s="2" t="s">
        <v>28</v>
      </c>
      <c r="G4" s="1" t="s">
        <v>27</v>
      </c>
    </row>
    <row r="5" ht="12.75">
      <c r="A5">
        <v>1</v>
      </c>
    </row>
    <row r="6" ht="12.75">
      <c r="A6">
        <v>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G16"/>
  <sheetViews>
    <sheetView workbookViewId="0" topLeftCell="A1">
      <selection activeCell="E3" sqref="E3"/>
    </sheetView>
  </sheetViews>
  <sheetFormatPr defaultColWidth="9.140625" defaultRowHeight="12.75"/>
  <cols>
    <col min="1" max="1" width="43.57421875" style="0" customWidth="1"/>
    <col min="2" max="2" width="20.421875" style="0" customWidth="1"/>
    <col min="3" max="3" width="15.140625" style="0" customWidth="1"/>
    <col min="4" max="4" width="22.00390625" style="0" customWidth="1"/>
    <col min="5" max="5" width="18.57421875" style="0" customWidth="1"/>
    <col min="6" max="6" width="19.421875" style="0" customWidth="1"/>
    <col min="7" max="7" width="26.57421875" style="0" customWidth="1"/>
  </cols>
  <sheetData>
    <row r="3" spans="1:7" ht="47.25">
      <c r="A3" s="3" t="s">
        <v>31</v>
      </c>
      <c r="B3" s="3" t="s">
        <v>24</v>
      </c>
      <c r="C3" s="3" t="s">
        <v>29</v>
      </c>
      <c r="D3" s="3" t="s">
        <v>26</v>
      </c>
      <c r="E3" s="3" t="s">
        <v>25</v>
      </c>
      <c r="F3" s="3" t="s">
        <v>32</v>
      </c>
      <c r="G3" s="3" t="s">
        <v>27</v>
      </c>
    </row>
    <row r="4" spans="1:7" ht="15.75">
      <c r="A4" s="4" t="s">
        <v>33</v>
      </c>
      <c r="B4" s="5"/>
      <c r="C4" s="5"/>
      <c r="D4" s="5"/>
      <c r="E4" s="5"/>
      <c r="F4" s="5"/>
      <c r="G4" s="5"/>
    </row>
    <row r="5" spans="1:7" ht="15.75">
      <c r="A5" s="4" t="s">
        <v>44</v>
      </c>
      <c r="B5" s="5"/>
      <c r="C5" s="5"/>
      <c r="D5" s="5"/>
      <c r="E5" s="5"/>
      <c r="F5" s="5"/>
      <c r="G5" s="5"/>
    </row>
    <row r="6" spans="1:7" ht="15.75">
      <c r="A6" s="4" t="s">
        <v>34</v>
      </c>
      <c r="B6" s="5"/>
      <c r="C6" s="5"/>
      <c r="D6" s="5"/>
      <c r="E6" s="5"/>
      <c r="F6" s="5"/>
      <c r="G6" s="5"/>
    </row>
    <row r="7" spans="1:7" ht="15.75">
      <c r="A7" s="4" t="s">
        <v>35</v>
      </c>
      <c r="B7" s="5"/>
      <c r="C7" s="5"/>
      <c r="D7" s="5"/>
      <c r="E7" s="5"/>
      <c r="F7" s="5"/>
      <c r="G7" s="5"/>
    </row>
    <row r="8" spans="1:7" ht="15.75">
      <c r="A8" s="4" t="s">
        <v>36</v>
      </c>
      <c r="B8" s="5"/>
      <c r="C8" s="5"/>
      <c r="D8" s="5"/>
      <c r="E8" s="5"/>
      <c r="F8" s="5"/>
      <c r="G8" s="5"/>
    </row>
    <row r="9" spans="1:7" ht="15.75">
      <c r="A9" s="4" t="s">
        <v>37</v>
      </c>
      <c r="B9" s="5"/>
      <c r="C9" s="5"/>
      <c r="D9" s="5"/>
      <c r="E9" s="5"/>
      <c r="F9" s="5"/>
      <c r="G9" s="5"/>
    </row>
    <row r="10" spans="1:7" ht="39">
      <c r="A10" s="4" t="s">
        <v>38</v>
      </c>
      <c r="B10" s="6" t="s">
        <v>47</v>
      </c>
      <c r="C10" s="5" t="s">
        <v>48</v>
      </c>
      <c r="D10" s="6" t="s">
        <v>49</v>
      </c>
      <c r="E10" s="5" t="s">
        <v>50</v>
      </c>
      <c r="F10" s="5"/>
      <c r="G10" s="5"/>
    </row>
    <row r="11" spans="1:7" ht="15.75">
      <c r="A11" s="4" t="s">
        <v>39</v>
      </c>
      <c r="B11" s="5"/>
      <c r="C11" s="5"/>
      <c r="D11" s="5"/>
      <c r="E11" s="5"/>
      <c r="F11" s="5"/>
      <c r="G11" s="5"/>
    </row>
    <row r="12" spans="1:7" ht="15.75">
      <c r="A12" s="4" t="s">
        <v>40</v>
      </c>
      <c r="B12" s="5"/>
      <c r="C12" s="5"/>
      <c r="D12" s="5"/>
      <c r="E12" s="5"/>
      <c r="F12" s="5"/>
      <c r="G12" s="5"/>
    </row>
    <row r="13" spans="1:7" ht="15.75">
      <c r="A13" s="4" t="s">
        <v>41</v>
      </c>
      <c r="B13" s="5"/>
      <c r="C13" s="5"/>
      <c r="D13" s="5"/>
      <c r="E13" s="5"/>
      <c r="F13" s="5"/>
      <c r="G13" s="5"/>
    </row>
    <row r="14" spans="1:7" ht="15.75">
      <c r="A14" s="4" t="s">
        <v>42</v>
      </c>
      <c r="B14" s="5"/>
      <c r="C14" s="5"/>
      <c r="D14" s="5"/>
      <c r="E14" s="5"/>
      <c r="F14" s="5"/>
      <c r="G14" s="5"/>
    </row>
    <row r="15" spans="1:7" ht="15.75">
      <c r="A15" s="4" t="s">
        <v>45</v>
      </c>
      <c r="B15" s="5"/>
      <c r="C15" s="5"/>
      <c r="D15" s="5"/>
      <c r="E15" s="5"/>
      <c r="F15" s="5"/>
      <c r="G15" s="5"/>
    </row>
    <row r="16" spans="1:7" ht="15.75">
      <c r="A16" s="4" t="s">
        <v>43</v>
      </c>
      <c r="B16" s="5"/>
      <c r="C16" s="5"/>
      <c r="D16" s="5"/>
      <c r="E16" s="5"/>
      <c r="F16" s="5"/>
      <c r="G16" s="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E21"/>
  <sheetViews>
    <sheetView workbookViewId="0" topLeftCell="A1">
      <selection activeCell="D19" sqref="D19"/>
    </sheetView>
  </sheetViews>
  <sheetFormatPr defaultColWidth="9.140625" defaultRowHeight="12.75"/>
  <cols>
    <col min="2" max="2" width="29.8515625" style="0" customWidth="1"/>
    <col min="3" max="3" width="11.00390625" style="0" customWidth="1"/>
    <col min="4" max="4" width="10.140625" style="0" customWidth="1"/>
  </cols>
  <sheetData>
    <row r="4" spans="1:5" ht="25.5">
      <c r="A4" s="8"/>
      <c r="B4" s="9" t="s">
        <v>65</v>
      </c>
      <c r="C4" s="9" t="s">
        <v>52</v>
      </c>
      <c r="D4" s="9" t="s">
        <v>53</v>
      </c>
      <c r="E4" s="9" t="s">
        <v>54</v>
      </c>
    </row>
    <row r="5" spans="1:5" ht="12.75">
      <c r="A5" s="5">
        <v>1</v>
      </c>
      <c r="B5" s="5" t="s">
        <v>51</v>
      </c>
      <c r="C5" s="5">
        <v>10000</v>
      </c>
      <c r="D5" s="5">
        <v>10000</v>
      </c>
      <c r="E5" s="5">
        <v>9477</v>
      </c>
    </row>
    <row r="6" spans="1:5" ht="12.75">
      <c r="A6" s="5">
        <v>2</v>
      </c>
      <c r="B6" s="5" t="s">
        <v>55</v>
      </c>
      <c r="C6" s="5">
        <v>3840</v>
      </c>
      <c r="D6" s="5">
        <v>2720</v>
      </c>
      <c r="E6" s="5">
        <v>2572</v>
      </c>
    </row>
    <row r="7" spans="1:5" ht="12.75">
      <c r="A7" s="5">
        <v>3</v>
      </c>
      <c r="B7" s="5" t="s">
        <v>56</v>
      </c>
      <c r="C7" s="5">
        <v>10000</v>
      </c>
      <c r="D7" s="5">
        <v>10000</v>
      </c>
      <c r="E7" s="5">
        <v>10000</v>
      </c>
    </row>
    <row r="8" spans="1:5" ht="12.75">
      <c r="A8" s="5">
        <v>4</v>
      </c>
      <c r="B8" s="5" t="s">
        <v>57</v>
      </c>
      <c r="C8" s="5">
        <v>30000</v>
      </c>
      <c r="D8" s="5">
        <v>30000</v>
      </c>
      <c r="E8" s="5">
        <v>30000</v>
      </c>
    </row>
    <row r="9" spans="1:5" ht="12.75">
      <c r="A9" s="5">
        <v>5</v>
      </c>
      <c r="B9" s="5" t="s">
        <v>58</v>
      </c>
      <c r="C9" s="5">
        <v>1530</v>
      </c>
      <c r="D9" s="5">
        <v>800</v>
      </c>
      <c r="E9" s="5">
        <v>352</v>
      </c>
    </row>
    <row r="10" spans="1:5" ht="12.75">
      <c r="A10" s="5">
        <v>6</v>
      </c>
      <c r="B10" s="5" t="s">
        <v>59</v>
      </c>
      <c r="C10" s="5">
        <v>6920</v>
      </c>
      <c r="D10" s="5">
        <v>6920</v>
      </c>
      <c r="E10" s="5">
        <v>6774</v>
      </c>
    </row>
    <row r="11" spans="1:5" ht="12.75">
      <c r="A11" s="5">
        <v>7</v>
      </c>
      <c r="B11" s="5" t="s">
        <v>60</v>
      </c>
      <c r="C11" s="5">
        <v>930</v>
      </c>
      <c r="D11" s="5">
        <v>700</v>
      </c>
      <c r="E11" s="5">
        <v>700</v>
      </c>
    </row>
    <row r="12" spans="1:5" ht="12.75">
      <c r="A12" s="5">
        <v>8</v>
      </c>
      <c r="B12" s="5" t="s">
        <v>61</v>
      </c>
      <c r="C12" s="5">
        <v>6150</v>
      </c>
      <c r="D12" s="5">
        <v>6150</v>
      </c>
      <c r="E12" s="5">
        <v>4694</v>
      </c>
    </row>
    <row r="13" spans="1:5" ht="12.75">
      <c r="A13" s="5">
        <v>9</v>
      </c>
      <c r="B13" s="5" t="s">
        <v>62</v>
      </c>
      <c r="C13" s="5">
        <v>400</v>
      </c>
      <c r="D13" s="5">
        <v>0</v>
      </c>
      <c r="E13" s="5">
        <v>0</v>
      </c>
    </row>
    <row r="14" spans="1:5" ht="12.75">
      <c r="A14" s="5">
        <v>10</v>
      </c>
      <c r="B14" s="5" t="s">
        <v>63</v>
      </c>
      <c r="C14" s="5">
        <v>4070</v>
      </c>
      <c r="D14" s="5">
        <v>4070</v>
      </c>
      <c r="E14" s="5">
        <v>3446</v>
      </c>
    </row>
    <row r="15" spans="1:5" ht="12.75">
      <c r="A15" s="5">
        <v>11</v>
      </c>
      <c r="B15" s="5" t="s">
        <v>64</v>
      </c>
      <c r="C15" s="5">
        <v>3840</v>
      </c>
      <c r="D15" s="5">
        <v>3840</v>
      </c>
      <c r="E15" s="5">
        <v>0</v>
      </c>
    </row>
    <row r="16" spans="1:5" ht="12.75">
      <c r="A16" s="5">
        <v>12</v>
      </c>
      <c r="B16" s="5" t="s">
        <v>67</v>
      </c>
      <c r="C16" s="10">
        <v>10000</v>
      </c>
      <c r="D16" s="5">
        <v>10000</v>
      </c>
      <c r="E16" s="5">
        <v>7739</v>
      </c>
    </row>
    <row r="17" spans="1:5" ht="12.75">
      <c r="A17" s="7"/>
      <c r="B17" s="7"/>
      <c r="C17" s="7">
        <f>SUM(C5:C16)</f>
        <v>87680</v>
      </c>
      <c r="D17" s="7">
        <f>SUM(D5:D16)</f>
        <v>85200</v>
      </c>
      <c r="E17" s="7">
        <f>SUM(E5:E16)</f>
        <v>75754</v>
      </c>
    </row>
    <row r="18" spans="2:3" ht="12.75">
      <c r="B18" t="s">
        <v>66</v>
      </c>
      <c r="C18">
        <v>16930</v>
      </c>
    </row>
    <row r="19" spans="2:3" ht="12.75">
      <c r="B19" t="s">
        <v>68</v>
      </c>
      <c r="C19">
        <v>13080</v>
      </c>
    </row>
    <row r="20" spans="2:3" ht="12.75">
      <c r="B20" t="s">
        <v>69</v>
      </c>
      <c r="C20">
        <v>12310</v>
      </c>
    </row>
    <row r="21" spans="1:5" ht="12.75">
      <c r="A21" s="7"/>
      <c r="B21" s="7"/>
      <c r="C21" s="7">
        <f>SUM(C17:C20)</f>
        <v>130000</v>
      </c>
      <c r="D21" s="7"/>
      <c r="E21" s="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R288"/>
  <sheetViews>
    <sheetView tabSelected="1" workbookViewId="0" topLeftCell="C150">
      <selection activeCell="C26" sqref="C26:Q26"/>
    </sheetView>
  </sheetViews>
  <sheetFormatPr defaultColWidth="9.140625" defaultRowHeight="12.75"/>
  <cols>
    <col min="1" max="1" width="3.28125" style="0" customWidth="1"/>
    <col min="2" max="2" width="14.00390625" style="0" customWidth="1"/>
    <col min="3" max="3" width="16.421875" style="0" customWidth="1"/>
    <col min="4" max="4" width="11.8515625" style="0" customWidth="1"/>
    <col min="5" max="5" width="11.00390625" style="0" customWidth="1"/>
    <col min="6" max="6" width="12.28125" style="0" customWidth="1"/>
    <col min="7" max="7" width="11.57421875" style="0" customWidth="1"/>
    <col min="8" max="8" width="10.8515625" style="0" customWidth="1"/>
    <col min="11" max="11" width="9.8515625" style="0" bestFit="1" customWidth="1"/>
    <col min="13" max="13" width="10.7109375" style="0" customWidth="1"/>
    <col min="14" max="17" width="10.140625" style="0" customWidth="1"/>
    <col min="18" max="18" width="10.140625" style="0" bestFit="1" customWidth="1"/>
  </cols>
  <sheetData>
    <row r="1" ht="12.75">
      <c r="R1" t="s">
        <v>162</v>
      </c>
    </row>
    <row r="2" spans="3:18" ht="12.75">
      <c r="C2" s="126" t="s">
        <v>120</v>
      </c>
      <c r="D2" s="126"/>
      <c r="E2" s="126"/>
      <c r="F2" s="126"/>
      <c r="G2" s="126"/>
      <c r="H2" s="126"/>
      <c r="I2" s="126"/>
      <c r="J2" s="126"/>
      <c r="K2" s="126"/>
      <c r="L2" s="126"/>
      <c r="M2" s="126"/>
      <c r="N2" s="126"/>
      <c r="O2" s="126"/>
      <c r="P2" s="126"/>
      <c r="Q2" s="126"/>
      <c r="R2" s="126"/>
    </row>
    <row r="4" spans="2:6" ht="16.5" customHeight="1">
      <c r="B4" s="122" t="s">
        <v>51</v>
      </c>
      <c r="C4" s="140" t="s">
        <v>99</v>
      </c>
      <c r="D4" s="129" t="s">
        <v>91</v>
      </c>
      <c r="E4" s="130"/>
      <c r="F4" s="122" t="s">
        <v>98</v>
      </c>
    </row>
    <row r="5" spans="2:6" ht="12.75">
      <c r="B5" s="123"/>
      <c r="C5" s="140"/>
      <c r="D5" s="14" t="s">
        <v>89</v>
      </c>
      <c r="E5" s="13" t="s">
        <v>90</v>
      </c>
      <c r="F5" s="123"/>
    </row>
    <row r="6" spans="2:6" ht="12.75">
      <c r="B6" s="123"/>
      <c r="C6" s="140"/>
      <c r="D6" s="15">
        <v>40651</v>
      </c>
      <c r="E6" s="26">
        <v>6000</v>
      </c>
      <c r="F6" s="123"/>
    </row>
    <row r="7" spans="2:6" ht="12.75">
      <c r="B7" s="123"/>
      <c r="C7" s="140"/>
      <c r="D7" s="15">
        <v>40777</v>
      </c>
      <c r="E7" s="26">
        <v>3120</v>
      </c>
      <c r="F7" s="123"/>
    </row>
    <row r="8" spans="2:6" ht="12.75">
      <c r="B8" s="123"/>
      <c r="C8" s="140"/>
      <c r="D8" s="15">
        <v>40785</v>
      </c>
      <c r="E8" s="26">
        <v>880</v>
      </c>
      <c r="F8" s="124"/>
    </row>
    <row r="9" spans="2:6" ht="12.75">
      <c r="B9" s="123"/>
      <c r="C9" s="23">
        <v>10000</v>
      </c>
      <c r="D9" s="16"/>
      <c r="E9" s="7">
        <f>SUM(E6:E8)</f>
        <v>10000</v>
      </c>
      <c r="F9" s="7">
        <f>R18</f>
        <v>9476.65</v>
      </c>
    </row>
    <row r="10" spans="2:18" ht="36">
      <c r="B10" s="123"/>
      <c r="C10" s="17" t="s">
        <v>92</v>
      </c>
      <c r="D10" s="17" t="s">
        <v>70</v>
      </c>
      <c r="E10" s="17" t="s">
        <v>71</v>
      </c>
      <c r="F10" s="17" t="s">
        <v>72</v>
      </c>
      <c r="G10" s="17" t="s">
        <v>73</v>
      </c>
      <c r="H10" s="17" t="s">
        <v>95</v>
      </c>
      <c r="I10" s="17" t="s">
        <v>74</v>
      </c>
      <c r="J10" s="17" t="s">
        <v>86</v>
      </c>
      <c r="K10" s="30" t="s">
        <v>75</v>
      </c>
      <c r="L10" s="30" t="s">
        <v>96</v>
      </c>
      <c r="M10" s="30" t="s">
        <v>76</v>
      </c>
      <c r="N10" s="30" t="s">
        <v>77</v>
      </c>
      <c r="O10" s="30"/>
      <c r="P10" s="30"/>
      <c r="Q10" s="30"/>
      <c r="R10" s="30" t="s">
        <v>80</v>
      </c>
    </row>
    <row r="11" spans="2:18" ht="12.75">
      <c r="B11" s="123"/>
      <c r="C11" s="11" t="s">
        <v>78</v>
      </c>
      <c r="D11" s="5"/>
      <c r="E11" s="5"/>
      <c r="F11" s="5"/>
      <c r="G11" s="5">
        <v>1800</v>
      </c>
      <c r="H11" s="5"/>
      <c r="I11" s="5"/>
      <c r="J11" s="5"/>
      <c r="K11" s="5">
        <v>12.3</v>
      </c>
      <c r="L11" s="5"/>
      <c r="M11" s="5"/>
      <c r="N11" s="5"/>
      <c r="O11" s="5"/>
      <c r="P11" s="5"/>
      <c r="Q11" s="5"/>
      <c r="R11" s="5">
        <f>SUM(D11:N11)</f>
        <v>1812.3</v>
      </c>
    </row>
    <row r="12" spans="2:18" ht="12.75">
      <c r="B12" s="123"/>
      <c r="C12" s="5" t="s">
        <v>79</v>
      </c>
      <c r="D12" s="5"/>
      <c r="E12" s="5">
        <v>770</v>
      </c>
      <c r="F12" s="5">
        <v>64.8</v>
      </c>
      <c r="G12" s="5">
        <v>300</v>
      </c>
      <c r="H12" s="5">
        <v>2023.8</v>
      </c>
      <c r="I12" s="5"/>
      <c r="J12" s="5"/>
      <c r="K12" s="5">
        <v>10.3</v>
      </c>
      <c r="L12" s="5"/>
      <c r="M12" s="5"/>
      <c r="N12" s="5"/>
      <c r="O12" s="5"/>
      <c r="P12" s="5"/>
      <c r="Q12" s="5"/>
      <c r="R12" s="5">
        <f>SUM(D12:N12)</f>
        <v>3168.9</v>
      </c>
    </row>
    <row r="13" spans="2:18" ht="12.75">
      <c r="B13" s="123"/>
      <c r="C13" s="11" t="s">
        <v>81</v>
      </c>
      <c r="D13" s="5"/>
      <c r="E13" s="5"/>
      <c r="F13" s="5"/>
      <c r="G13" s="5">
        <v>550</v>
      </c>
      <c r="H13" s="5">
        <v>456</v>
      </c>
      <c r="I13" s="5"/>
      <c r="J13" s="5"/>
      <c r="K13" s="5">
        <f>8.3+4.5</f>
        <v>12.8</v>
      </c>
      <c r="L13" s="5"/>
      <c r="M13" s="5"/>
      <c r="N13" s="5"/>
      <c r="O13" s="5"/>
      <c r="P13" s="5"/>
      <c r="Q13" s="5"/>
      <c r="R13" s="5">
        <f>SUM(D13:N13)</f>
        <v>1018.8</v>
      </c>
    </row>
    <row r="14" spans="2:18" ht="12.75">
      <c r="B14" s="123"/>
      <c r="C14" s="12" t="s">
        <v>85</v>
      </c>
      <c r="D14" s="7">
        <f>SUM(D11:D13)</f>
        <v>0</v>
      </c>
      <c r="E14" s="7">
        <f aca="true" t="shared" si="0" ref="E14:N14">SUM(E11:E13)</f>
        <v>770</v>
      </c>
      <c r="F14" s="7">
        <f t="shared" si="0"/>
        <v>64.8</v>
      </c>
      <c r="G14" s="7">
        <f t="shared" si="0"/>
        <v>2650</v>
      </c>
      <c r="H14" s="7">
        <f t="shared" si="0"/>
        <v>2479.8</v>
      </c>
      <c r="I14" s="7">
        <f t="shared" si="0"/>
        <v>0</v>
      </c>
      <c r="J14" s="7">
        <f t="shared" si="0"/>
        <v>0</v>
      </c>
      <c r="K14" s="7">
        <f t="shared" si="0"/>
        <v>35.400000000000006</v>
      </c>
      <c r="L14" s="7">
        <f t="shared" si="0"/>
        <v>0</v>
      </c>
      <c r="M14" s="7">
        <f t="shared" si="0"/>
        <v>0</v>
      </c>
      <c r="N14" s="7">
        <f t="shared" si="0"/>
        <v>0</v>
      </c>
      <c r="O14" s="7"/>
      <c r="P14" s="7"/>
      <c r="Q14" s="7"/>
      <c r="R14" s="7">
        <f>SUM(R11:R13)</f>
        <v>6000</v>
      </c>
    </row>
    <row r="15" spans="2:18" ht="12.75">
      <c r="B15" s="123"/>
      <c r="C15" s="5" t="s">
        <v>82</v>
      </c>
      <c r="D15" s="5"/>
      <c r="E15" s="5"/>
      <c r="F15" s="5"/>
      <c r="G15" s="5"/>
      <c r="H15" s="5"/>
      <c r="I15" s="5"/>
      <c r="J15" s="5"/>
      <c r="K15" s="5">
        <v>1.5</v>
      </c>
      <c r="L15" s="5"/>
      <c r="M15" s="5"/>
      <c r="N15" s="5"/>
      <c r="O15" s="5"/>
      <c r="P15" s="5"/>
      <c r="Q15" s="5"/>
      <c r="R15" s="5">
        <f>SUM(D15:N15)</f>
        <v>1.5</v>
      </c>
    </row>
    <row r="16" spans="2:18" ht="12.75">
      <c r="B16" s="123"/>
      <c r="C16" s="11" t="s">
        <v>83</v>
      </c>
      <c r="D16" s="5"/>
      <c r="E16" s="5"/>
      <c r="F16" s="5">
        <v>278.3</v>
      </c>
      <c r="G16" s="5"/>
      <c r="H16" s="5"/>
      <c r="I16" s="5"/>
      <c r="J16" s="5">
        <v>100.5</v>
      </c>
      <c r="K16" s="5">
        <v>4.1</v>
      </c>
      <c r="L16" s="5"/>
      <c r="M16" s="5"/>
      <c r="N16" s="5"/>
      <c r="O16" s="5"/>
      <c r="P16" s="5"/>
      <c r="Q16" s="5"/>
      <c r="R16" s="5">
        <f>SUM(D16:N16)</f>
        <v>382.90000000000003</v>
      </c>
    </row>
    <row r="17" spans="2:18" ht="12.75">
      <c r="B17" s="123"/>
      <c r="C17" s="5" t="s">
        <v>84</v>
      </c>
      <c r="D17" s="5">
        <f>250+1200+200+200</f>
        <v>1850</v>
      </c>
      <c r="E17" s="5">
        <v>202.5</v>
      </c>
      <c r="F17" s="5"/>
      <c r="G17" s="5">
        <f>250+250</f>
        <v>500</v>
      </c>
      <c r="H17" s="5">
        <f>193.75+330</f>
        <v>523.75</v>
      </c>
      <c r="I17" s="5"/>
      <c r="J17" s="5"/>
      <c r="K17" s="5">
        <v>16</v>
      </c>
      <c r="L17" s="5"/>
      <c r="M17" s="5"/>
      <c r="N17" s="5"/>
      <c r="O17" s="5"/>
      <c r="P17" s="5"/>
      <c r="Q17" s="5"/>
      <c r="R17" s="5">
        <f>SUM(D17:N17)</f>
        <v>3092.25</v>
      </c>
    </row>
    <row r="18" spans="2:18" ht="12.75">
      <c r="B18" s="123"/>
      <c r="C18" s="16" t="s">
        <v>93</v>
      </c>
      <c r="D18" s="7">
        <f>SUM(D14:D17)</f>
        <v>1850</v>
      </c>
      <c r="E18" s="7">
        <f aca="true" t="shared" si="1" ref="E18:N18">SUM(E14:E17)</f>
        <v>972.5</v>
      </c>
      <c r="F18" s="7">
        <f t="shared" si="1"/>
        <v>343.1</v>
      </c>
      <c r="G18" s="7">
        <f t="shared" si="1"/>
        <v>3150</v>
      </c>
      <c r="H18" s="7">
        <f t="shared" si="1"/>
        <v>3003.55</v>
      </c>
      <c r="I18" s="7">
        <f t="shared" si="1"/>
        <v>0</v>
      </c>
      <c r="J18" s="7">
        <f t="shared" si="1"/>
        <v>100.5</v>
      </c>
      <c r="K18" s="7">
        <f t="shared" si="1"/>
        <v>57.00000000000001</v>
      </c>
      <c r="L18" s="7">
        <f t="shared" si="1"/>
        <v>0</v>
      </c>
      <c r="M18" s="7">
        <f t="shared" si="1"/>
        <v>0</v>
      </c>
      <c r="N18" s="7">
        <f t="shared" si="1"/>
        <v>0</v>
      </c>
      <c r="O18" s="7"/>
      <c r="P18" s="7"/>
      <c r="Q18" s="7"/>
      <c r="R18" s="7">
        <f>SUM(R14:R17)</f>
        <v>9476.65</v>
      </c>
    </row>
    <row r="19" spans="2:18" ht="12.75">
      <c r="B19" s="124"/>
      <c r="C19" s="7" t="s">
        <v>94</v>
      </c>
      <c r="D19" s="18">
        <f>D18/$R$18*100</f>
        <v>19.521666411653907</v>
      </c>
      <c r="E19" s="18">
        <f aca="true" t="shared" si="2" ref="E19:K19">E18/$R$18*100</f>
        <v>10.262065181261312</v>
      </c>
      <c r="F19" s="18">
        <f t="shared" si="2"/>
        <v>3.6204777004532196</v>
      </c>
      <c r="G19" s="18">
        <f t="shared" si="2"/>
        <v>33.23959416038368</v>
      </c>
      <c r="H19" s="18">
        <f t="shared" si="2"/>
        <v>31.6942168382287</v>
      </c>
      <c r="I19" s="18">
        <f t="shared" si="2"/>
        <v>0</v>
      </c>
      <c r="J19" s="18">
        <f t="shared" si="2"/>
        <v>1.0605013374979555</v>
      </c>
      <c r="K19" s="18">
        <f t="shared" si="2"/>
        <v>0.6014783705212287</v>
      </c>
      <c r="L19" s="18"/>
      <c r="M19" s="18"/>
      <c r="N19" s="18"/>
      <c r="O19" s="18"/>
      <c r="P19" s="18"/>
      <c r="Q19" s="18"/>
      <c r="R19" s="18">
        <f>SUM(D19:N19)</f>
        <v>100.00000000000001</v>
      </c>
    </row>
    <row r="20" spans="2:18" s="42" customFormat="1" ht="12.75">
      <c r="B20" s="40"/>
      <c r="C20" s="41"/>
      <c r="D20" s="25"/>
      <c r="E20" s="25"/>
      <c r="F20" s="25"/>
      <c r="G20" s="25"/>
      <c r="H20" s="25"/>
      <c r="I20" s="25"/>
      <c r="J20" s="25"/>
      <c r="K20" s="25"/>
      <c r="L20" s="25"/>
      <c r="M20" s="25"/>
      <c r="N20" s="25"/>
      <c r="O20" s="25"/>
      <c r="P20" s="25"/>
      <c r="Q20" s="25"/>
      <c r="R20" s="25"/>
    </row>
    <row r="21" spans="2:18" s="43" customFormat="1" ht="12.75">
      <c r="B21" s="92" t="s">
        <v>107</v>
      </c>
      <c r="C21" s="47" t="s">
        <v>122</v>
      </c>
      <c r="D21" s="48"/>
      <c r="E21" s="48"/>
      <c r="F21" s="48"/>
      <c r="G21" s="48"/>
      <c r="H21" s="48"/>
      <c r="I21" s="48"/>
      <c r="J21" s="48"/>
      <c r="K21" s="48"/>
      <c r="L21" s="48"/>
      <c r="M21" s="48"/>
      <c r="N21" s="48"/>
      <c r="O21" s="48"/>
      <c r="P21" s="48"/>
      <c r="Q21" s="48"/>
      <c r="R21" s="49">
        <v>250</v>
      </c>
    </row>
    <row r="22" spans="2:18" s="43" customFormat="1" ht="12.75">
      <c r="B22" s="77"/>
      <c r="C22" s="55" t="s">
        <v>124</v>
      </c>
      <c r="D22" s="56"/>
      <c r="E22" s="56"/>
      <c r="F22" s="56"/>
      <c r="G22" s="56"/>
      <c r="H22" s="56"/>
      <c r="I22" s="56"/>
      <c r="J22" s="56"/>
      <c r="K22" s="56"/>
      <c r="L22" s="56"/>
      <c r="M22" s="56"/>
      <c r="N22" s="56"/>
      <c r="O22" s="56"/>
      <c r="P22" s="56"/>
      <c r="Q22" s="56"/>
      <c r="R22" s="57">
        <v>250</v>
      </c>
    </row>
    <row r="23" spans="2:18" s="43" customFormat="1" ht="12.75">
      <c r="B23" s="77"/>
      <c r="C23" s="50" t="s">
        <v>123</v>
      </c>
      <c r="D23" s="44"/>
      <c r="E23" s="44"/>
      <c r="F23" s="44"/>
      <c r="G23" s="44"/>
      <c r="H23" s="44"/>
      <c r="I23" s="44"/>
      <c r="J23" s="44"/>
      <c r="K23" s="44"/>
      <c r="L23" s="44"/>
      <c r="M23" s="44"/>
      <c r="N23" s="44"/>
      <c r="O23" s="44"/>
      <c r="P23" s="44"/>
      <c r="Q23" s="44"/>
      <c r="R23" s="51">
        <v>275</v>
      </c>
    </row>
    <row r="24" spans="2:18" s="43" customFormat="1" ht="12.75">
      <c r="B24" s="77"/>
      <c r="C24" s="55" t="s">
        <v>125</v>
      </c>
      <c r="D24" s="56"/>
      <c r="E24" s="56"/>
      <c r="F24" s="56"/>
      <c r="G24" s="56"/>
      <c r="H24" s="56"/>
      <c r="I24" s="56"/>
      <c r="J24" s="56"/>
      <c r="K24" s="56"/>
      <c r="L24" s="56"/>
      <c r="M24" s="56"/>
      <c r="N24" s="56"/>
      <c r="O24" s="56"/>
      <c r="P24" s="56"/>
      <c r="Q24" s="56"/>
      <c r="R24" s="57">
        <v>250</v>
      </c>
    </row>
    <row r="25" spans="2:18" s="43" customFormat="1" ht="24" customHeight="1">
      <c r="B25" s="77"/>
      <c r="C25" s="116" t="s">
        <v>141</v>
      </c>
      <c r="D25" s="117"/>
      <c r="E25" s="117"/>
      <c r="F25" s="117"/>
      <c r="G25" s="117"/>
      <c r="H25" s="117"/>
      <c r="I25" s="117"/>
      <c r="J25" s="117"/>
      <c r="K25" s="117"/>
      <c r="L25" s="117"/>
      <c r="M25" s="117"/>
      <c r="N25" s="117"/>
      <c r="O25" s="117"/>
      <c r="P25" s="117"/>
      <c r="Q25" s="117"/>
      <c r="R25" s="51">
        <v>250</v>
      </c>
    </row>
    <row r="26" spans="2:18" s="43" customFormat="1" ht="27" customHeight="1">
      <c r="B26" s="77"/>
      <c r="C26" s="116" t="s">
        <v>142</v>
      </c>
      <c r="D26" s="117"/>
      <c r="E26" s="117"/>
      <c r="F26" s="117"/>
      <c r="G26" s="117"/>
      <c r="H26" s="117"/>
      <c r="I26" s="117"/>
      <c r="J26" s="117"/>
      <c r="K26" s="117"/>
      <c r="L26" s="117"/>
      <c r="M26" s="117"/>
      <c r="N26" s="117"/>
      <c r="O26" s="117"/>
      <c r="P26" s="117"/>
      <c r="Q26" s="117"/>
      <c r="R26" s="57">
        <v>250</v>
      </c>
    </row>
    <row r="27" spans="2:18" s="43" customFormat="1" ht="12.75">
      <c r="B27" s="77"/>
      <c r="C27" s="52" t="s">
        <v>146</v>
      </c>
      <c r="D27" s="53"/>
      <c r="E27" s="53"/>
      <c r="F27" s="53"/>
      <c r="G27" s="53"/>
      <c r="H27" s="53"/>
      <c r="I27" s="53"/>
      <c r="J27" s="53"/>
      <c r="K27" s="53"/>
      <c r="L27" s="53"/>
      <c r="M27" s="53"/>
      <c r="N27" s="53"/>
      <c r="O27" s="53"/>
      <c r="P27" s="53"/>
      <c r="Q27" s="53"/>
      <c r="R27" s="54">
        <v>275</v>
      </c>
    </row>
    <row r="28" spans="2:18" s="43" customFormat="1" ht="26.25" customHeight="1">
      <c r="B28" s="77"/>
      <c r="C28" s="116" t="s">
        <v>147</v>
      </c>
      <c r="D28" s="117"/>
      <c r="E28" s="117"/>
      <c r="F28" s="117"/>
      <c r="G28" s="117"/>
      <c r="H28" s="117"/>
      <c r="I28" s="117"/>
      <c r="J28" s="117"/>
      <c r="K28" s="117"/>
      <c r="L28" s="117"/>
      <c r="M28" s="117"/>
      <c r="N28" s="117"/>
      <c r="O28" s="117"/>
      <c r="P28" s="117"/>
      <c r="Q28" s="117"/>
      <c r="R28" s="49">
        <v>300</v>
      </c>
    </row>
    <row r="29" spans="2:18" s="43" customFormat="1" ht="25.5" customHeight="1">
      <c r="B29" s="77"/>
      <c r="C29" s="116" t="s">
        <v>139</v>
      </c>
      <c r="D29" s="117"/>
      <c r="E29" s="117"/>
      <c r="F29" s="117"/>
      <c r="G29" s="117"/>
      <c r="H29" s="117"/>
      <c r="I29" s="117"/>
      <c r="J29" s="117"/>
      <c r="K29" s="117"/>
      <c r="L29" s="117"/>
      <c r="M29" s="117"/>
      <c r="N29" s="117"/>
      <c r="O29" s="117"/>
      <c r="P29" s="117"/>
      <c r="Q29" s="117"/>
      <c r="R29" s="57">
        <v>250</v>
      </c>
    </row>
    <row r="30" spans="2:18" s="43" customFormat="1" ht="25.5" customHeight="1">
      <c r="B30" s="77"/>
      <c r="C30" s="116" t="s">
        <v>126</v>
      </c>
      <c r="D30" s="117"/>
      <c r="E30" s="117"/>
      <c r="F30" s="117"/>
      <c r="G30" s="117"/>
      <c r="H30" s="117"/>
      <c r="I30" s="117"/>
      <c r="J30" s="117"/>
      <c r="K30" s="117"/>
      <c r="L30" s="117"/>
      <c r="M30" s="117"/>
      <c r="N30" s="117"/>
      <c r="O30" s="117"/>
      <c r="P30" s="117"/>
      <c r="Q30" s="117"/>
      <c r="R30" s="54">
        <v>300</v>
      </c>
    </row>
    <row r="31" spans="2:18" s="43" customFormat="1" ht="25.5" customHeight="1">
      <c r="B31" s="77"/>
      <c r="C31" s="116" t="s">
        <v>127</v>
      </c>
      <c r="D31" s="117"/>
      <c r="E31" s="117"/>
      <c r="F31" s="117"/>
      <c r="G31" s="117"/>
      <c r="H31" s="117"/>
      <c r="I31" s="117"/>
      <c r="J31" s="117"/>
      <c r="K31" s="117"/>
      <c r="L31" s="117"/>
      <c r="M31" s="117"/>
      <c r="N31" s="117"/>
      <c r="O31" s="117"/>
      <c r="P31" s="117"/>
      <c r="Q31" s="117"/>
      <c r="R31" s="57">
        <v>250</v>
      </c>
    </row>
    <row r="32" spans="2:18" s="43" customFormat="1" ht="26.25" customHeight="1">
      <c r="B32" s="78"/>
      <c r="C32" s="116" t="s">
        <v>140</v>
      </c>
      <c r="D32" s="117"/>
      <c r="E32" s="117"/>
      <c r="F32" s="117"/>
      <c r="G32" s="117"/>
      <c r="H32" s="117"/>
      <c r="I32" s="117"/>
      <c r="J32" s="117"/>
      <c r="K32" s="117"/>
      <c r="L32" s="117"/>
      <c r="M32" s="117"/>
      <c r="N32" s="117"/>
      <c r="O32" s="117"/>
      <c r="P32" s="117"/>
      <c r="Q32" s="117"/>
      <c r="R32" s="57">
        <v>250</v>
      </c>
    </row>
    <row r="33" spans="2:18" s="43" customFormat="1" ht="12.75">
      <c r="B33" s="95"/>
      <c r="C33" s="52"/>
      <c r="D33" s="53"/>
      <c r="E33" s="53"/>
      <c r="F33" s="44"/>
      <c r="G33" s="44"/>
      <c r="H33" s="44"/>
      <c r="I33" s="44"/>
      <c r="J33" s="44"/>
      <c r="K33" s="44"/>
      <c r="L33" s="44"/>
      <c r="M33" s="44"/>
      <c r="N33" s="44"/>
      <c r="O33" s="56"/>
      <c r="P33" s="53"/>
      <c r="Q33" s="53"/>
      <c r="R33" s="54"/>
    </row>
    <row r="34" spans="2:18" s="22" customFormat="1" ht="12.75">
      <c r="B34" s="24"/>
      <c r="C34" s="37"/>
      <c r="D34" s="38"/>
      <c r="E34" s="39"/>
      <c r="F34" s="25"/>
      <c r="G34" s="25"/>
      <c r="H34" s="25"/>
      <c r="I34" s="25"/>
      <c r="J34" s="25"/>
      <c r="K34" s="25"/>
      <c r="L34" s="25"/>
      <c r="M34" s="25"/>
      <c r="N34" s="25"/>
      <c r="O34" s="7" t="s">
        <v>88</v>
      </c>
      <c r="P34" s="79"/>
      <c r="Q34" s="79"/>
      <c r="R34" s="46">
        <f>SUM(R21:R32)</f>
        <v>3150</v>
      </c>
    </row>
    <row r="35" spans="2:6" ht="12.75" customHeight="1">
      <c r="B35" s="19"/>
      <c r="C35" s="140" t="s">
        <v>106</v>
      </c>
      <c r="D35" s="141" t="s">
        <v>91</v>
      </c>
      <c r="E35" s="130"/>
      <c r="F35" s="122" t="s">
        <v>98</v>
      </c>
    </row>
    <row r="36" spans="2:6" ht="12.75">
      <c r="B36" s="20"/>
      <c r="C36" s="140"/>
      <c r="D36" s="14" t="s">
        <v>89</v>
      </c>
      <c r="E36" s="13" t="s">
        <v>90</v>
      </c>
      <c r="F36" s="123"/>
    </row>
    <row r="37" spans="2:6" ht="21" customHeight="1">
      <c r="B37" s="20"/>
      <c r="C37" s="140"/>
      <c r="D37" s="15">
        <v>40652</v>
      </c>
      <c r="E37" s="26">
        <v>2500</v>
      </c>
      <c r="F37" s="123"/>
    </row>
    <row r="38" spans="2:6" ht="20.25" customHeight="1">
      <c r="B38" s="132" t="s">
        <v>55</v>
      </c>
      <c r="C38" s="140"/>
      <c r="D38" s="15">
        <v>40786</v>
      </c>
      <c r="E38" s="26">
        <v>220</v>
      </c>
      <c r="F38" s="123"/>
    </row>
    <row r="39" spans="2:6" ht="12.75">
      <c r="B39" s="132"/>
      <c r="C39" s="23">
        <v>3840</v>
      </c>
      <c r="D39" s="16"/>
      <c r="E39" s="7">
        <f>SUM(E37:E38)</f>
        <v>2720</v>
      </c>
      <c r="F39" s="7">
        <f>R48</f>
        <v>2571.6</v>
      </c>
    </row>
    <row r="40" spans="2:18" ht="36">
      <c r="B40" s="132"/>
      <c r="C40" s="17" t="s">
        <v>92</v>
      </c>
      <c r="D40" s="17" t="s">
        <v>70</v>
      </c>
      <c r="E40" s="17" t="s">
        <v>71</v>
      </c>
      <c r="F40" s="17" t="s">
        <v>72</v>
      </c>
      <c r="G40" s="17" t="s">
        <v>73</v>
      </c>
      <c r="H40" s="17" t="s">
        <v>95</v>
      </c>
      <c r="I40" s="17" t="s">
        <v>74</v>
      </c>
      <c r="J40" s="17" t="s">
        <v>86</v>
      </c>
      <c r="K40" s="30" t="s">
        <v>75</v>
      </c>
      <c r="L40" s="30" t="s">
        <v>96</v>
      </c>
      <c r="M40" s="30" t="s">
        <v>76</v>
      </c>
      <c r="N40" s="30" t="s">
        <v>77</v>
      </c>
      <c r="O40" s="30"/>
      <c r="P40" s="30"/>
      <c r="Q40" s="30"/>
      <c r="R40" s="30" t="s">
        <v>80</v>
      </c>
    </row>
    <row r="41" spans="2:18" ht="12.75">
      <c r="B41" s="132"/>
      <c r="C41" s="11" t="s">
        <v>78</v>
      </c>
      <c r="D41" s="5"/>
      <c r="E41" s="5"/>
      <c r="F41" s="5"/>
      <c r="G41" s="5"/>
      <c r="H41" s="5">
        <v>547.2</v>
      </c>
      <c r="I41" s="5"/>
      <c r="J41" s="5"/>
      <c r="K41" s="5">
        <v>4</v>
      </c>
      <c r="L41" s="26">
        <v>242</v>
      </c>
      <c r="M41" s="5"/>
      <c r="N41" s="5"/>
      <c r="O41" s="5"/>
      <c r="P41" s="5"/>
      <c r="Q41" s="5"/>
      <c r="R41" s="5">
        <f>SUM(D41:N41)</f>
        <v>793.2</v>
      </c>
    </row>
    <row r="42" spans="2:18" ht="12.75">
      <c r="B42" s="132"/>
      <c r="C42" s="5" t="s">
        <v>79</v>
      </c>
      <c r="D42" s="5"/>
      <c r="E42" s="5"/>
      <c r="F42" s="5"/>
      <c r="G42" s="5"/>
      <c r="H42" s="5">
        <v>556.45</v>
      </c>
      <c r="I42" s="5"/>
      <c r="J42" s="5"/>
      <c r="K42" s="5">
        <v>2.8</v>
      </c>
      <c r="L42" s="5"/>
      <c r="M42" s="5"/>
      <c r="N42" s="5">
        <v>420</v>
      </c>
      <c r="O42" s="5"/>
      <c r="P42" s="5"/>
      <c r="Q42" s="5"/>
      <c r="R42" s="5">
        <f>SUM(D42:N42)</f>
        <v>979.25</v>
      </c>
    </row>
    <row r="43" spans="2:18" ht="12.75">
      <c r="B43" s="20"/>
      <c r="C43" s="11" t="s">
        <v>81</v>
      </c>
      <c r="D43" s="5"/>
      <c r="E43" s="5"/>
      <c r="F43" s="5"/>
      <c r="G43" s="5"/>
      <c r="H43" s="5"/>
      <c r="I43" s="5"/>
      <c r="J43" s="5"/>
      <c r="K43" s="5"/>
      <c r="L43" s="5"/>
      <c r="M43" s="5"/>
      <c r="N43" s="5"/>
      <c r="O43" s="5"/>
      <c r="P43" s="5"/>
      <c r="Q43" s="5"/>
      <c r="R43" s="5">
        <f>SUM(D43:N43)</f>
        <v>0</v>
      </c>
    </row>
    <row r="44" spans="2:18" ht="12.75">
      <c r="B44" s="20"/>
      <c r="C44" s="12" t="s">
        <v>85</v>
      </c>
      <c r="D44" s="7">
        <f aca="true" t="shared" si="3" ref="D44:N44">SUM(D41:D43)</f>
        <v>0</v>
      </c>
      <c r="E44" s="7">
        <f t="shared" si="3"/>
        <v>0</v>
      </c>
      <c r="F44" s="7">
        <f t="shared" si="3"/>
        <v>0</v>
      </c>
      <c r="G44" s="7">
        <f t="shared" si="3"/>
        <v>0</v>
      </c>
      <c r="H44" s="7">
        <f t="shared" si="3"/>
        <v>1103.65</v>
      </c>
      <c r="I44" s="7">
        <f t="shared" si="3"/>
        <v>0</v>
      </c>
      <c r="J44" s="7">
        <f t="shared" si="3"/>
        <v>0</v>
      </c>
      <c r="K44" s="7">
        <f t="shared" si="3"/>
        <v>6.8</v>
      </c>
      <c r="L44" s="7">
        <f t="shared" si="3"/>
        <v>242</v>
      </c>
      <c r="M44" s="7">
        <f t="shared" si="3"/>
        <v>0</v>
      </c>
      <c r="N44" s="7">
        <f t="shared" si="3"/>
        <v>420</v>
      </c>
      <c r="O44" s="7"/>
      <c r="P44" s="7"/>
      <c r="Q44" s="7"/>
      <c r="R44" s="7">
        <f>SUM(R41:R43)</f>
        <v>1772.45</v>
      </c>
    </row>
    <row r="45" spans="2:18" ht="12.75">
      <c r="B45" s="20"/>
      <c r="C45" s="5" t="s">
        <v>82</v>
      </c>
      <c r="D45" s="5"/>
      <c r="E45" s="5"/>
      <c r="F45" s="5"/>
      <c r="G45" s="5"/>
      <c r="H45" s="5"/>
      <c r="I45" s="5"/>
      <c r="J45" s="5"/>
      <c r="K45" s="5"/>
      <c r="L45" s="5"/>
      <c r="M45" s="5"/>
      <c r="N45" s="5"/>
      <c r="O45" s="5"/>
      <c r="P45" s="5"/>
      <c r="Q45" s="5"/>
      <c r="R45" s="5">
        <f>SUM(D45:N45)</f>
        <v>0</v>
      </c>
    </row>
    <row r="46" spans="2:18" ht="12.75">
      <c r="B46" s="20"/>
      <c r="C46" s="11" t="s">
        <v>83</v>
      </c>
      <c r="D46" s="5"/>
      <c r="E46" s="5"/>
      <c r="F46" s="5"/>
      <c r="G46" s="5"/>
      <c r="H46" s="5">
        <v>725.15</v>
      </c>
      <c r="I46" s="5"/>
      <c r="J46" s="5"/>
      <c r="K46" s="5">
        <v>2.6</v>
      </c>
      <c r="L46" s="5"/>
      <c r="M46" s="5"/>
      <c r="N46" s="5"/>
      <c r="O46" s="5"/>
      <c r="P46" s="5"/>
      <c r="Q46" s="5"/>
      <c r="R46" s="5">
        <f>SUM(D46:N46)</f>
        <v>727.75</v>
      </c>
    </row>
    <row r="47" spans="2:18" ht="12.75">
      <c r="B47" s="20"/>
      <c r="C47" s="5" t="s">
        <v>84</v>
      </c>
      <c r="D47" s="5"/>
      <c r="E47" s="5"/>
      <c r="F47" s="5"/>
      <c r="G47" s="5"/>
      <c r="H47" s="5">
        <v>70</v>
      </c>
      <c r="I47" s="5"/>
      <c r="J47" s="5"/>
      <c r="K47" s="5">
        <v>1.4</v>
      </c>
      <c r="L47" s="5"/>
      <c r="M47" s="5"/>
      <c r="N47" s="5"/>
      <c r="O47" s="5"/>
      <c r="P47" s="5"/>
      <c r="Q47" s="5"/>
      <c r="R47" s="5">
        <f>SUM(D47:N47)</f>
        <v>71.4</v>
      </c>
    </row>
    <row r="48" spans="2:18" ht="12.75">
      <c r="B48" s="20"/>
      <c r="C48" s="7" t="s">
        <v>93</v>
      </c>
      <c r="D48" s="7">
        <f aca="true" t="shared" si="4" ref="D48:N48">SUM(D44:D47)</f>
        <v>0</v>
      </c>
      <c r="E48" s="7">
        <f t="shared" si="4"/>
        <v>0</v>
      </c>
      <c r="F48" s="7">
        <f t="shared" si="4"/>
        <v>0</v>
      </c>
      <c r="G48" s="7">
        <f t="shared" si="4"/>
        <v>0</v>
      </c>
      <c r="H48" s="7">
        <f t="shared" si="4"/>
        <v>1898.8000000000002</v>
      </c>
      <c r="I48" s="7">
        <f t="shared" si="4"/>
        <v>0</v>
      </c>
      <c r="J48" s="7">
        <f t="shared" si="4"/>
        <v>0</v>
      </c>
      <c r="K48" s="7">
        <f t="shared" si="4"/>
        <v>10.8</v>
      </c>
      <c r="L48" s="7">
        <f t="shared" si="4"/>
        <v>242</v>
      </c>
      <c r="M48" s="7">
        <f t="shared" si="4"/>
        <v>0</v>
      </c>
      <c r="N48" s="7">
        <f t="shared" si="4"/>
        <v>420</v>
      </c>
      <c r="O48" s="7"/>
      <c r="P48" s="7"/>
      <c r="Q48" s="7"/>
      <c r="R48" s="7">
        <f>SUM(R44:R47)</f>
        <v>2571.6</v>
      </c>
    </row>
    <row r="49" spans="2:18" ht="12.75">
      <c r="B49" s="21"/>
      <c r="C49" s="7" t="s">
        <v>94</v>
      </c>
      <c r="D49" s="18">
        <f>D48/$R$48*100</f>
        <v>0</v>
      </c>
      <c r="E49" s="18">
        <f aca="true" t="shared" si="5" ref="E49:N49">E48/$R$48*100</f>
        <v>0</v>
      </c>
      <c r="F49" s="18">
        <f t="shared" si="5"/>
        <v>0</v>
      </c>
      <c r="G49" s="18">
        <f t="shared" si="5"/>
        <v>0</v>
      </c>
      <c r="H49" s="18">
        <f t="shared" si="5"/>
        <v>73.8372997355732</v>
      </c>
      <c r="I49" s="18">
        <f t="shared" si="5"/>
        <v>0</v>
      </c>
      <c r="J49" s="18">
        <f t="shared" si="5"/>
        <v>0</v>
      </c>
      <c r="K49" s="18">
        <f t="shared" si="5"/>
        <v>0.4199720018665423</v>
      </c>
      <c r="L49" s="18">
        <f t="shared" si="5"/>
        <v>9.410483745528078</v>
      </c>
      <c r="M49" s="18">
        <f t="shared" si="5"/>
        <v>0</v>
      </c>
      <c r="N49" s="18">
        <f t="shared" si="5"/>
        <v>16.332244517032198</v>
      </c>
      <c r="O49" s="18"/>
      <c r="P49" s="18"/>
      <c r="Q49" s="18"/>
      <c r="R49" s="18">
        <f>SUM(D49:N49)</f>
        <v>100.00000000000001</v>
      </c>
    </row>
    <row r="50" spans="2:18" s="42" customFormat="1" ht="12.75">
      <c r="B50" s="40"/>
      <c r="C50" s="41"/>
      <c r="D50" s="25"/>
      <c r="E50" s="25"/>
      <c r="F50" s="25"/>
      <c r="G50" s="25"/>
      <c r="H50" s="25"/>
      <c r="I50" s="25"/>
      <c r="J50" s="25"/>
      <c r="K50" s="25"/>
      <c r="L50" s="25"/>
      <c r="M50" s="25"/>
      <c r="N50" s="25"/>
      <c r="O50" s="25"/>
      <c r="P50" s="25"/>
      <c r="Q50" s="25"/>
      <c r="R50" s="25"/>
    </row>
    <row r="51" spans="2:18" s="42" customFormat="1" ht="12.75">
      <c r="B51" s="72" t="s">
        <v>27</v>
      </c>
      <c r="C51" s="73" t="s">
        <v>108</v>
      </c>
      <c r="D51" s="56"/>
      <c r="E51" s="56"/>
      <c r="F51" s="56"/>
      <c r="G51" s="56"/>
      <c r="H51" s="74"/>
      <c r="I51" s="74"/>
      <c r="J51" s="74"/>
      <c r="K51" s="74"/>
      <c r="L51" s="74"/>
      <c r="M51" s="74"/>
      <c r="N51" s="74"/>
      <c r="O51" s="74"/>
      <c r="P51" s="74"/>
      <c r="Q51" s="74"/>
      <c r="R51" s="75"/>
    </row>
    <row r="52" spans="2:18" s="42" customFormat="1" ht="12.75">
      <c r="B52" s="40"/>
      <c r="C52" s="41"/>
      <c r="D52" s="25"/>
      <c r="E52" s="25"/>
      <c r="F52" s="25"/>
      <c r="G52" s="25"/>
      <c r="H52" s="25"/>
      <c r="I52" s="25"/>
      <c r="J52" s="25"/>
      <c r="K52" s="25"/>
      <c r="L52" s="25"/>
      <c r="M52" s="25"/>
      <c r="N52" s="25"/>
      <c r="O52" s="25"/>
      <c r="P52" s="25"/>
      <c r="Q52" s="25"/>
      <c r="R52" s="25"/>
    </row>
    <row r="53" spans="2:6" ht="12.75" customHeight="1">
      <c r="B53" s="19"/>
      <c r="C53" s="131" t="s">
        <v>97</v>
      </c>
      <c r="D53" s="129" t="s">
        <v>91</v>
      </c>
      <c r="E53" s="130"/>
      <c r="F53" s="122" t="s">
        <v>98</v>
      </c>
    </row>
    <row r="54" spans="2:6" ht="12.75">
      <c r="B54" s="20"/>
      <c r="C54" s="132"/>
      <c r="D54" s="14" t="s">
        <v>89</v>
      </c>
      <c r="E54" s="13" t="s">
        <v>90</v>
      </c>
      <c r="F54" s="123"/>
    </row>
    <row r="55" spans="2:6" ht="21.75" customHeight="1">
      <c r="B55" s="20"/>
      <c r="C55" s="132"/>
      <c r="D55" s="15">
        <v>40652</v>
      </c>
      <c r="E55" s="26">
        <v>7000</v>
      </c>
      <c r="F55" s="123"/>
    </row>
    <row r="56" spans="2:6" ht="18.75" customHeight="1">
      <c r="B56" s="132" t="s">
        <v>56</v>
      </c>
      <c r="C56" s="133"/>
      <c r="D56" s="15">
        <v>40777</v>
      </c>
      <c r="E56" s="26">
        <v>3000</v>
      </c>
      <c r="F56" s="124"/>
    </row>
    <row r="57" spans="2:6" ht="12.75">
      <c r="B57" s="132"/>
      <c r="C57" s="23">
        <v>10000</v>
      </c>
      <c r="D57" s="16"/>
      <c r="E57" s="7">
        <f>SUM(E55:E56)</f>
        <v>10000</v>
      </c>
      <c r="F57" s="7">
        <f>R66</f>
        <v>10000.82</v>
      </c>
    </row>
    <row r="58" spans="2:18" ht="36">
      <c r="B58" s="132"/>
      <c r="C58" s="17" t="s">
        <v>92</v>
      </c>
      <c r="D58" s="31" t="s">
        <v>70</v>
      </c>
      <c r="E58" s="31" t="s">
        <v>71</v>
      </c>
      <c r="F58" s="31" t="s">
        <v>72</v>
      </c>
      <c r="G58" s="31" t="s">
        <v>73</v>
      </c>
      <c r="H58" s="31" t="s">
        <v>95</v>
      </c>
      <c r="I58" s="31" t="s">
        <v>74</v>
      </c>
      <c r="J58" s="31" t="s">
        <v>86</v>
      </c>
      <c r="K58" s="32" t="s">
        <v>75</v>
      </c>
      <c r="L58" s="32" t="s">
        <v>96</v>
      </c>
      <c r="M58" s="32" t="s">
        <v>76</v>
      </c>
      <c r="N58" s="32" t="s">
        <v>77</v>
      </c>
      <c r="O58" s="32"/>
      <c r="P58" s="32"/>
      <c r="Q58" s="32"/>
      <c r="R58" s="33" t="s">
        <v>80</v>
      </c>
    </row>
    <row r="59" spans="2:18" ht="12.75">
      <c r="B59" s="132"/>
      <c r="C59" s="11" t="s">
        <v>78</v>
      </c>
      <c r="D59" s="5"/>
      <c r="E59" s="5"/>
      <c r="F59" s="5"/>
      <c r="G59" s="5"/>
      <c r="H59" s="5"/>
      <c r="I59" s="5"/>
      <c r="J59" s="26"/>
      <c r="K59" s="26"/>
      <c r="L59" s="26"/>
      <c r="M59" s="26"/>
      <c r="N59" s="26"/>
      <c r="O59" s="26"/>
      <c r="P59" s="26"/>
      <c r="Q59" s="26"/>
      <c r="R59" s="5">
        <f>SUM(D59:N59)</f>
        <v>0</v>
      </c>
    </row>
    <row r="60" spans="2:18" ht="12.75">
      <c r="B60" s="132"/>
      <c r="C60" s="5" t="s">
        <v>79</v>
      </c>
      <c r="D60" s="5"/>
      <c r="E60" s="5"/>
      <c r="F60" s="5"/>
      <c r="G60" s="5">
        <f>630+750+810+300+700+520+525+420</f>
        <v>4655</v>
      </c>
      <c r="H60" s="26">
        <f>142.18+189.82+183.06+97.19+176.5+78.42+305+321.05</f>
        <v>1493.22</v>
      </c>
      <c r="I60" s="26">
        <f>175+124+131</f>
        <v>430</v>
      </c>
      <c r="J60" s="26"/>
      <c r="K60" s="26"/>
      <c r="L60" s="26"/>
      <c r="M60" s="26"/>
      <c r="N60" s="26"/>
      <c r="O60" s="26"/>
      <c r="P60" s="26"/>
      <c r="Q60" s="26"/>
      <c r="R60" s="5">
        <f>SUM(D60:N60)</f>
        <v>6578.22</v>
      </c>
    </row>
    <row r="61" spans="2:18" ht="12.75">
      <c r="B61" s="20"/>
      <c r="C61" s="11" t="s">
        <v>81</v>
      </c>
      <c r="D61" s="5"/>
      <c r="E61" s="5"/>
      <c r="F61" s="5"/>
      <c r="G61" s="5"/>
      <c r="H61" s="5"/>
      <c r="I61" s="5"/>
      <c r="J61" s="5"/>
      <c r="K61" s="5"/>
      <c r="L61" s="5"/>
      <c r="M61" s="5"/>
      <c r="N61" s="5"/>
      <c r="O61" s="5"/>
      <c r="P61" s="5"/>
      <c r="Q61" s="5"/>
      <c r="R61" s="5">
        <f>SUM(D61:N61)</f>
        <v>0</v>
      </c>
    </row>
    <row r="62" spans="2:18" ht="12.75">
      <c r="B62" s="20"/>
      <c r="C62" s="12" t="s">
        <v>85</v>
      </c>
      <c r="D62" s="7">
        <f>SUM(D59:D61)</f>
        <v>0</v>
      </c>
      <c r="E62" s="7">
        <f>SUM(E59:E61)</f>
        <v>0</v>
      </c>
      <c r="F62" s="7">
        <f>SUM(F59:F61)</f>
        <v>0</v>
      </c>
      <c r="G62" s="7">
        <f>SUM(G60:G61)</f>
        <v>4655</v>
      </c>
      <c r="H62" s="7">
        <f>SUM(H60:H61)</f>
        <v>1493.22</v>
      </c>
      <c r="I62" s="7">
        <f>SUM(I60:I61)</f>
        <v>430</v>
      </c>
      <c r="J62" s="7">
        <f>SUM(J59:J61)</f>
        <v>0</v>
      </c>
      <c r="K62" s="7">
        <f>SUM(K59:K61)</f>
        <v>0</v>
      </c>
      <c r="L62" s="7">
        <f>SUM(L59:L61)</f>
        <v>0</v>
      </c>
      <c r="M62" s="7">
        <f>SUM(M59:M61)</f>
        <v>0</v>
      </c>
      <c r="N62" s="7">
        <f>SUM(N59:N61)</f>
        <v>0</v>
      </c>
      <c r="O62" s="7"/>
      <c r="P62" s="7"/>
      <c r="Q62" s="7"/>
      <c r="R62" s="7">
        <f>SUM(R59:R61)</f>
        <v>6578.22</v>
      </c>
    </row>
    <row r="63" spans="2:18" ht="12.75">
      <c r="B63" s="20"/>
      <c r="C63" s="5" t="s">
        <v>82</v>
      </c>
      <c r="D63" s="5"/>
      <c r="E63" s="5"/>
      <c r="F63" s="5"/>
      <c r="G63" s="5"/>
      <c r="H63" s="5"/>
      <c r="I63" s="5"/>
      <c r="J63" s="5"/>
      <c r="K63" s="5"/>
      <c r="L63" s="5"/>
      <c r="M63" s="5"/>
      <c r="N63" s="5"/>
      <c r="O63" s="5"/>
      <c r="P63" s="5"/>
      <c r="Q63" s="5"/>
      <c r="R63" s="5">
        <f>SUM(D63:N63)</f>
        <v>0</v>
      </c>
    </row>
    <row r="64" spans="2:18" ht="12.75">
      <c r="B64" s="20"/>
      <c r="C64" s="11" t="s">
        <v>83</v>
      </c>
      <c r="D64" s="5"/>
      <c r="E64" s="5"/>
      <c r="F64" s="5"/>
      <c r="G64" s="5"/>
      <c r="H64" s="5">
        <v>274</v>
      </c>
      <c r="I64" s="5">
        <v>3148.6</v>
      </c>
      <c r="J64" s="5"/>
      <c r="K64" s="5"/>
      <c r="L64" s="5"/>
      <c r="M64" s="5"/>
      <c r="N64" s="5"/>
      <c r="O64" s="5"/>
      <c r="P64" s="5"/>
      <c r="Q64" s="5"/>
      <c r="R64" s="5">
        <f>SUM(D64:N64)</f>
        <v>3422.6</v>
      </c>
    </row>
    <row r="65" spans="2:18" ht="12.75">
      <c r="B65" s="20"/>
      <c r="C65" s="5" t="s">
        <v>84</v>
      </c>
      <c r="D65" s="5"/>
      <c r="E65" s="5"/>
      <c r="F65" s="5"/>
      <c r="G65" s="5"/>
      <c r="H65" s="5"/>
      <c r="I65" s="5"/>
      <c r="J65" s="5"/>
      <c r="K65" s="5"/>
      <c r="L65" s="5"/>
      <c r="M65" s="5"/>
      <c r="N65" s="5"/>
      <c r="O65" s="5"/>
      <c r="P65" s="5"/>
      <c r="Q65" s="5"/>
      <c r="R65" s="5">
        <f>SUM(D65:N65)</f>
        <v>0</v>
      </c>
    </row>
    <row r="66" spans="2:18" ht="12.75">
      <c r="B66" s="20"/>
      <c r="C66" s="16" t="s">
        <v>93</v>
      </c>
      <c r="D66" s="7">
        <f aca="true" t="shared" si="6" ref="D66:N66">SUM(D62:D65)</f>
        <v>0</v>
      </c>
      <c r="E66" s="7">
        <f t="shared" si="6"/>
        <v>0</v>
      </c>
      <c r="F66" s="7">
        <f t="shared" si="6"/>
        <v>0</v>
      </c>
      <c r="G66" s="7">
        <f t="shared" si="6"/>
        <v>4655</v>
      </c>
      <c r="H66" s="7">
        <f t="shared" si="6"/>
        <v>1767.22</v>
      </c>
      <c r="I66" s="7">
        <f t="shared" si="6"/>
        <v>3578.6</v>
      </c>
      <c r="J66" s="7">
        <f t="shared" si="6"/>
        <v>0</v>
      </c>
      <c r="K66" s="7">
        <f t="shared" si="6"/>
        <v>0</v>
      </c>
      <c r="L66" s="7">
        <f t="shared" si="6"/>
        <v>0</v>
      </c>
      <c r="M66" s="7">
        <f t="shared" si="6"/>
        <v>0</v>
      </c>
      <c r="N66" s="7">
        <f t="shared" si="6"/>
        <v>0</v>
      </c>
      <c r="O66" s="7"/>
      <c r="P66" s="7"/>
      <c r="Q66" s="7"/>
      <c r="R66" s="7">
        <f>SUM(R62:R65)</f>
        <v>10000.82</v>
      </c>
    </row>
    <row r="67" spans="2:18" ht="12.75">
      <c r="B67" s="21"/>
      <c r="C67" s="7" t="s">
        <v>94</v>
      </c>
      <c r="D67" s="18">
        <f>D66/$R$66*100</f>
        <v>0</v>
      </c>
      <c r="E67" s="18">
        <f aca="true" t="shared" si="7" ref="E67:N67">E66/$R$66*100</f>
        <v>0</v>
      </c>
      <c r="F67" s="18">
        <f t="shared" si="7"/>
        <v>0</v>
      </c>
      <c r="G67" s="18">
        <f t="shared" si="7"/>
        <v>46.54618321297654</v>
      </c>
      <c r="H67" s="18">
        <f t="shared" si="7"/>
        <v>17.670750998418132</v>
      </c>
      <c r="I67" s="18">
        <f t="shared" si="7"/>
        <v>35.783065788605334</v>
      </c>
      <c r="J67" s="18">
        <f t="shared" si="7"/>
        <v>0</v>
      </c>
      <c r="K67" s="18">
        <f t="shared" si="7"/>
        <v>0</v>
      </c>
      <c r="L67" s="18">
        <f t="shared" si="7"/>
        <v>0</v>
      </c>
      <c r="M67" s="18">
        <f t="shared" si="7"/>
        <v>0</v>
      </c>
      <c r="N67" s="18">
        <f t="shared" si="7"/>
        <v>0</v>
      </c>
      <c r="O67" s="18"/>
      <c r="P67" s="18"/>
      <c r="Q67" s="18"/>
      <c r="R67" s="18">
        <f>SUM(D67:N67)</f>
        <v>100</v>
      </c>
    </row>
    <row r="69" spans="2:18" ht="24" customHeight="1">
      <c r="B69" s="58" t="s">
        <v>105</v>
      </c>
      <c r="C69" s="114" t="s">
        <v>128</v>
      </c>
      <c r="D69" s="115"/>
      <c r="E69" s="115"/>
      <c r="F69" s="115"/>
      <c r="G69" s="115"/>
      <c r="H69" s="115"/>
      <c r="I69" s="115"/>
      <c r="J69" s="115"/>
      <c r="K69" s="115"/>
      <c r="L69" s="115"/>
      <c r="M69" s="115"/>
      <c r="N69" s="115"/>
      <c r="O69" s="115"/>
      <c r="P69" s="115"/>
      <c r="Q69" s="127"/>
      <c r="R69" s="5">
        <v>630</v>
      </c>
    </row>
    <row r="70" spans="2:18" ht="41.25" customHeight="1">
      <c r="B70" s="59"/>
      <c r="C70" s="118" t="s">
        <v>129</v>
      </c>
      <c r="D70" s="119"/>
      <c r="E70" s="119"/>
      <c r="F70" s="119"/>
      <c r="G70" s="119"/>
      <c r="H70" s="119"/>
      <c r="I70" s="119"/>
      <c r="J70" s="119"/>
      <c r="K70" s="119"/>
      <c r="L70" s="119"/>
      <c r="M70" s="119"/>
      <c r="N70" s="119"/>
      <c r="O70" s="119"/>
      <c r="P70" s="119"/>
      <c r="Q70" s="128"/>
      <c r="R70" s="6">
        <v>750</v>
      </c>
    </row>
    <row r="71" spans="2:18" ht="38.25" customHeight="1">
      <c r="B71" s="59"/>
      <c r="C71" s="118" t="s">
        <v>130</v>
      </c>
      <c r="D71" s="119"/>
      <c r="E71" s="119"/>
      <c r="F71" s="119"/>
      <c r="G71" s="119"/>
      <c r="H71" s="119"/>
      <c r="I71" s="119"/>
      <c r="J71" s="119"/>
      <c r="K71" s="119"/>
      <c r="L71" s="119"/>
      <c r="M71" s="119"/>
      <c r="N71" s="119"/>
      <c r="O71" s="119"/>
      <c r="P71" s="119"/>
      <c r="Q71" s="128"/>
      <c r="R71" s="6">
        <v>810</v>
      </c>
    </row>
    <row r="72" spans="2:18" ht="27" customHeight="1">
      <c r="B72" s="59"/>
      <c r="C72" s="118" t="s">
        <v>131</v>
      </c>
      <c r="D72" s="119"/>
      <c r="E72" s="119"/>
      <c r="F72" s="119"/>
      <c r="G72" s="119"/>
      <c r="H72" s="119"/>
      <c r="I72" s="119"/>
      <c r="J72" s="119"/>
      <c r="K72" s="119"/>
      <c r="L72" s="119"/>
      <c r="M72" s="119"/>
      <c r="N72" s="119"/>
      <c r="O72" s="119"/>
      <c r="P72" s="119"/>
      <c r="Q72" s="128"/>
      <c r="R72" s="6">
        <v>300</v>
      </c>
    </row>
    <row r="73" spans="2:18" ht="27" customHeight="1">
      <c r="B73" s="59"/>
      <c r="C73" s="118" t="s">
        <v>132</v>
      </c>
      <c r="D73" s="119"/>
      <c r="E73" s="119"/>
      <c r="F73" s="119"/>
      <c r="G73" s="119"/>
      <c r="H73" s="119"/>
      <c r="I73" s="119"/>
      <c r="J73" s="119"/>
      <c r="K73" s="119"/>
      <c r="L73" s="119"/>
      <c r="M73" s="119"/>
      <c r="N73" s="119"/>
      <c r="O73" s="119"/>
      <c r="P73" s="119"/>
      <c r="Q73" s="128"/>
      <c r="R73" s="6">
        <v>700</v>
      </c>
    </row>
    <row r="74" spans="2:18" ht="30" customHeight="1">
      <c r="B74" s="59"/>
      <c r="C74" s="114" t="s">
        <v>133</v>
      </c>
      <c r="D74" s="115"/>
      <c r="E74" s="115"/>
      <c r="F74" s="115"/>
      <c r="G74" s="115"/>
      <c r="H74" s="115"/>
      <c r="I74" s="115"/>
      <c r="J74" s="115"/>
      <c r="K74" s="115"/>
      <c r="L74" s="115"/>
      <c r="M74" s="115"/>
      <c r="N74" s="115"/>
      <c r="O74" s="115"/>
      <c r="P74" s="115"/>
      <c r="Q74" s="127"/>
      <c r="R74" s="6">
        <v>520</v>
      </c>
    </row>
    <row r="75" spans="2:18" ht="12.75">
      <c r="B75" s="59"/>
      <c r="C75" s="142" t="s">
        <v>134</v>
      </c>
      <c r="D75" s="110"/>
      <c r="E75" s="110"/>
      <c r="F75" s="110"/>
      <c r="G75" s="110"/>
      <c r="H75" s="110"/>
      <c r="I75" s="110"/>
      <c r="J75" s="110"/>
      <c r="K75" s="110"/>
      <c r="L75" s="110"/>
      <c r="M75" s="110"/>
      <c r="N75" s="110"/>
      <c r="O75" s="110"/>
      <c r="P75" s="110"/>
      <c r="Q75" s="111"/>
      <c r="R75" s="6">
        <v>525</v>
      </c>
    </row>
    <row r="76" spans="2:18" ht="27" customHeight="1">
      <c r="B76" s="60"/>
      <c r="C76" s="114" t="s">
        <v>135</v>
      </c>
      <c r="D76" s="115"/>
      <c r="E76" s="115"/>
      <c r="F76" s="115"/>
      <c r="G76" s="115"/>
      <c r="H76" s="115"/>
      <c r="I76" s="115"/>
      <c r="J76" s="115"/>
      <c r="K76" s="115"/>
      <c r="L76" s="115"/>
      <c r="M76" s="115"/>
      <c r="N76" s="115"/>
      <c r="O76" s="115"/>
      <c r="P76" s="115"/>
      <c r="Q76" s="127"/>
      <c r="R76" s="6">
        <v>420</v>
      </c>
    </row>
    <row r="77" spans="15:18" ht="12.75">
      <c r="O77" s="61" t="s">
        <v>88</v>
      </c>
      <c r="P77" s="80"/>
      <c r="Q77" s="80"/>
      <c r="R77" s="16">
        <f>SUM(R69:R76)</f>
        <v>4655</v>
      </c>
    </row>
    <row r="78" spans="2:6" ht="12.75">
      <c r="B78" s="122" t="s">
        <v>58</v>
      </c>
      <c r="C78" s="131" t="s">
        <v>97</v>
      </c>
      <c r="D78" s="129" t="s">
        <v>91</v>
      </c>
      <c r="E78" s="130"/>
      <c r="F78" s="122" t="s">
        <v>98</v>
      </c>
    </row>
    <row r="79" spans="2:6" ht="12.75">
      <c r="B79" s="123"/>
      <c r="C79" s="132"/>
      <c r="D79" s="14" t="s">
        <v>89</v>
      </c>
      <c r="E79" s="13" t="s">
        <v>90</v>
      </c>
      <c r="F79" s="123"/>
    </row>
    <row r="80" spans="2:6" ht="12.75">
      <c r="B80" s="123"/>
      <c r="C80" s="132"/>
      <c r="D80" s="15">
        <v>40652</v>
      </c>
      <c r="E80" s="26">
        <v>800</v>
      </c>
      <c r="F80" s="123"/>
    </row>
    <row r="81" spans="2:6" ht="27.75" customHeight="1">
      <c r="B81" s="123"/>
      <c r="C81" s="133"/>
      <c r="D81" s="15"/>
      <c r="E81" s="26"/>
      <c r="F81" s="124"/>
    </row>
    <row r="82" spans="2:6" ht="12.75">
      <c r="B82" s="123"/>
      <c r="C82" s="23">
        <v>1530</v>
      </c>
      <c r="D82" s="16"/>
      <c r="E82" s="7">
        <f>SUM(E80:E81)</f>
        <v>800</v>
      </c>
      <c r="F82" s="7">
        <f>R91</f>
        <v>352</v>
      </c>
    </row>
    <row r="83" spans="2:18" ht="36">
      <c r="B83" s="123"/>
      <c r="C83" s="17" t="s">
        <v>92</v>
      </c>
      <c r="D83" s="31" t="s">
        <v>70</v>
      </c>
      <c r="E83" s="31" t="s">
        <v>71</v>
      </c>
      <c r="F83" s="31" t="s">
        <v>72</v>
      </c>
      <c r="G83" s="31" t="s">
        <v>73</v>
      </c>
      <c r="H83" s="31" t="s">
        <v>95</v>
      </c>
      <c r="I83" s="31" t="s">
        <v>74</v>
      </c>
      <c r="J83" s="31" t="s">
        <v>86</v>
      </c>
      <c r="K83" s="32" t="s">
        <v>75</v>
      </c>
      <c r="L83" s="32" t="s">
        <v>96</v>
      </c>
      <c r="M83" s="32" t="s">
        <v>76</v>
      </c>
      <c r="N83" s="32" t="s">
        <v>77</v>
      </c>
      <c r="O83" s="32"/>
      <c r="P83" s="32"/>
      <c r="Q83" s="32"/>
      <c r="R83" s="33" t="s">
        <v>80</v>
      </c>
    </row>
    <row r="84" spans="2:18" ht="12.75">
      <c r="B84" s="123"/>
      <c r="C84" s="11" t="s">
        <v>78</v>
      </c>
      <c r="D84" s="5"/>
      <c r="E84" s="5"/>
      <c r="F84" s="5"/>
      <c r="G84" s="5"/>
      <c r="H84" s="5"/>
      <c r="I84" s="5"/>
      <c r="J84" s="26"/>
      <c r="K84" s="26">
        <v>1.2</v>
      </c>
      <c r="L84" s="26"/>
      <c r="M84" s="26"/>
      <c r="N84" s="26"/>
      <c r="O84" s="26"/>
      <c r="P84" s="26"/>
      <c r="Q84" s="26"/>
      <c r="R84" s="5">
        <f>SUM(D84:N84)</f>
        <v>1.2</v>
      </c>
    </row>
    <row r="85" spans="2:18" ht="12.75">
      <c r="B85" s="123"/>
      <c r="C85" s="5" t="s">
        <v>79</v>
      </c>
      <c r="D85" s="5"/>
      <c r="E85" s="5"/>
      <c r="F85" s="5"/>
      <c r="G85" s="5">
        <v>350</v>
      </c>
      <c r="H85" s="26"/>
      <c r="I85" s="26"/>
      <c r="J85" s="26"/>
      <c r="K85" s="26">
        <v>0.8</v>
      </c>
      <c r="L85" s="26"/>
      <c r="M85" s="26"/>
      <c r="N85" s="26"/>
      <c r="O85" s="26"/>
      <c r="P85" s="26"/>
      <c r="Q85" s="26"/>
      <c r="R85" s="5">
        <f>SUM(D85:N85)</f>
        <v>350.8</v>
      </c>
    </row>
    <row r="86" spans="2:18" ht="12.75">
      <c r="B86" s="123"/>
      <c r="C86" s="11" t="s">
        <v>81</v>
      </c>
      <c r="D86" s="5"/>
      <c r="E86" s="5"/>
      <c r="F86" s="5"/>
      <c r="G86" s="5"/>
      <c r="H86" s="5"/>
      <c r="I86" s="5"/>
      <c r="J86" s="5"/>
      <c r="K86" s="5"/>
      <c r="L86" s="5"/>
      <c r="M86" s="5"/>
      <c r="N86" s="5"/>
      <c r="O86" s="5"/>
      <c r="P86" s="5"/>
      <c r="Q86" s="5"/>
      <c r="R86" s="5">
        <f>SUM(D86:N86)</f>
        <v>0</v>
      </c>
    </row>
    <row r="87" spans="2:18" ht="12.75">
      <c r="B87" s="123"/>
      <c r="C87" s="12" t="s">
        <v>85</v>
      </c>
      <c r="D87" s="7">
        <f>SUM(D84:D86)</f>
        <v>0</v>
      </c>
      <c r="E87" s="7">
        <f>SUM(E84:E86)</f>
        <v>0</v>
      </c>
      <c r="F87" s="7">
        <f>SUM(F84:F86)</f>
        <v>0</v>
      </c>
      <c r="G87" s="7">
        <f>SUM(G85:G86)</f>
        <v>350</v>
      </c>
      <c r="H87" s="7">
        <f>SUM(H85:H86)</f>
        <v>0</v>
      </c>
      <c r="I87" s="7">
        <f>SUM(I85:I86)</f>
        <v>0</v>
      </c>
      <c r="J87" s="7">
        <f>SUM(J84:J86)</f>
        <v>0</v>
      </c>
      <c r="K87" s="7">
        <f>SUM(K84:K86)</f>
        <v>2</v>
      </c>
      <c r="L87" s="7">
        <f>SUM(L84:L86)</f>
        <v>0</v>
      </c>
      <c r="M87" s="7">
        <f>SUM(M84:M86)</f>
        <v>0</v>
      </c>
      <c r="N87" s="7">
        <f>SUM(N84:N86)</f>
        <v>0</v>
      </c>
      <c r="O87" s="7"/>
      <c r="P87" s="7"/>
      <c r="Q87" s="7"/>
      <c r="R87" s="7">
        <f>SUM(R84:R86)</f>
        <v>352</v>
      </c>
    </row>
    <row r="88" spans="2:18" ht="12.75">
      <c r="B88" s="123"/>
      <c r="C88" s="5" t="s">
        <v>82</v>
      </c>
      <c r="D88" s="5"/>
      <c r="E88" s="5"/>
      <c r="F88" s="5"/>
      <c r="G88" s="5"/>
      <c r="H88" s="5"/>
      <c r="I88" s="5"/>
      <c r="J88" s="5"/>
      <c r="K88" s="5"/>
      <c r="L88" s="5"/>
      <c r="M88" s="5"/>
      <c r="N88" s="5"/>
      <c r="O88" s="5"/>
      <c r="P88" s="5"/>
      <c r="Q88" s="5"/>
      <c r="R88" s="5">
        <f>SUM(D88:N88)</f>
        <v>0</v>
      </c>
    </row>
    <row r="89" spans="2:18" ht="12.75">
      <c r="B89" s="123"/>
      <c r="C89" s="11" t="s">
        <v>83</v>
      </c>
      <c r="D89" s="5"/>
      <c r="E89" s="5"/>
      <c r="F89" s="5"/>
      <c r="G89" s="5"/>
      <c r="H89" s="5"/>
      <c r="I89" s="5"/>
      <c r="J89" s="5"/>
      <c r="K89" s="5"/>
      <c r="L89" s="5"/>
      <c r="M89" s="5"/>
      <c r="N89" s="5"/>
      <c r="O89" s="5"/>
      <c r="P89" s="5"/>
      <c r="Q89" s="5"/>
      <c r="R89" s="5">
        <f>SUM(D89:N89)</f>
        <v>0</v>
      </c>
    </row>
    <row r="90" spans="2:18" ht="12.75">
      <c r="B90" s="123"/>
      <c r="C90" s="5" t="s">
        <v>84</v>
      </c>
      <c r="D90" s="5"/>
      <c r="E90" s="5"/>
      <c r="F90" s="5"/>
      <c r="G90" s="5"/>
      <c r="H90" s="5"/>
      <c r="I90" s="5"/>
      <c r="J90" s="5"/>
      <c r="K90" s="5"/>
      <c r="L90" s="5"/>
      <c r="M90" s="5"/>
      <c r="N90" s="5"/>
      <c r="O90" s="5"/>
      <c r="P90" s="5"/>
      <c r="Q90" s="5"/>
      <c r="R90" s="5">
        <f>SUM(D90:N90)</f>
        <v>0</v>
      </c>
    </row>
    <row r="91" spans="2:18" ht="12.75">
      <c r="B91" s="123"/>
      <c r="C91" s="16" t="s">
        <v>93</v>
      </c>
      <c r="D91" s="7">
        <f aca="true" t="shared" si="8" ref="D91:N91">SUM(D87:D90)</f>
        <v>0</v>
      </c>
      <c r="E91" s="7">
        <f t="shared" si="8"/>
        <v>0</v>
      </c>
      <c r="F91" s="7">
        <f t="shared" si="8"/>
        <v>0</v>
      </c>
      <c r="G91" s="7">
        <f t="shared" si="8"/>
        <v>350</v>
      </c>
      <c r="H91" s="7">
        <f t="shared" si="8"/>
        <v>0</v>
      </c>
      <c r="I91" s="7">
        <f t="shared" si="8"/>
        <v>0</v>
      </c>
      <c r="J91" s="7">
        <f t="shared" si="8"/>
        <v>0</v>
      </c>
      <c r="K91" s="7">
        <f t="shared" si="8"/>
        <v>2</v>
      </c>
      <c r="L91" s="7">
        <f t="shared" si="8"/>
        <v>0</v>
      </c>
      <c r="M91" s="7">
        <f t="shared" si="8"/>
        <v>0</v>
      </c>
      <c r="N91" s="7">
        <f t="shared" si="8"/>
        <v>0</v>
      </c>
      <c r="O91" s="7"/>
      <c r="P91" s="7"/>
      <c r="Q91" s="7"/>
      <c r="R91" s="7">
        <f>SUM(R87:R90)</f>
        <v>352</v>
      </c>
    </row>
    <row r="92" spans="2:18" ht="12.75">
      <c r="B92" s="124"/>
      <c r="C92" s="7" t="s">
        <v>94</v>
      </c>
      <c r="D92" s="18">
        <f>D91/$R$91*100</f>
        <v>0</v>
      </c>
      <c r="E92" s="18">
        <f aca="true" t="shared" si="9" ref="E92:N92">E91/$R$91*100</f>
        <v>0</v>
      </c>
      <c r="F92" s="18">
        <f t="shared" si="9"/>
        <v>0</v>
      </c>
      <c r="G92" s="18">
        <f t="shared" si="9"/>
        <v>99.43181818181817</v>
      </c>
      <c r="H92" s="18">
        <f t="shared" si="9"/>
        <v>0</v>
      </c>
      <c r="I92" s="18">
        <f t="shared" si="9"/>
        <v>0</v>
      </c>
      <c r="J92" s="18">
        <f t="shared" si="9"/>
        <v>0</v>
      </c>
      <c r="K92" s="18">
        <f t="shared" si="9"/>
        <v>0.5681818181818182</v>
      </c>
      <c r="L92" s="18">
        <f t="shared" si="9"/>
        <v>0</v>
      </c>
      <c r="M92" s="18">
        <f t="shared" si="9"/>
        <v>0</v>
      </c>
      <c r="N92" s="18">
        <f t="shared" si="9"/>
        <v>0</v>
      </c>
      <c r="O92" s="18"/>
      <c r="P92" s="18"/>
      <c r="Q92" s="18"/>
      <c r="R92" s="18">
        <f>SUM(D92:N92)</f>
        <v>99.99999999999999</v>
      </c>
    </row>
    <row r="93" spans="2:18" s="22" customFormat="1" ht="12.75">
      <c r="B93" s="40"/>
      <c r="C93" s="41"/>
      <c r="D93" s="25"/>
      <c r="E93" s="25"/>
      <c r="F93" s="25"/>
      <c r="G93" s="25"/>
      <c r="H93" s="25"/>
      <c r="I93" s="25"/>
      <c r="J93" s="25"/>
      <c r="K93" s="25"/>
      <c r="L93" s="25"/>
      <c r="M93" s="25"/>
      <c r="N93" s="25"/>
      <c r="O93" s="25"/>
      <c r="P93" s="25"/>
      <c r="Q93" s="25"/>
      <c r="R93" s="25"/>
    </row>
    <row r="94" spans="2:18" s="22" customFormat="1" ht="26.25" customHeight="1">
      <c r="B94" s="93" t="s">
        <v>27</v>
      </c>
      <c r="C94" s="112" t="s">
        <v>136</v>
      </c>
      <c r="D94" s="113"/>
      <c r="E94" s="113"/>
      <c r="F94" s="113"/>
      <c r="G94" s="113"/>
      <c r="H94" s="113"/>
      <c r="I94" s="113"/>
      <c r="J94" s="113"/>
      <c r="K94" s="113"/>
      <c r="L94" s="113"/>
      <c r="M94" s="113"/>
      <c r="N94" s="113"/>
      <c r="O94" s="113"/>
      <c r="P94" s="113"/>
      <c r="Q94" s="143"/>
      <c r="R94" s="25"/>
    </row>
    <row r="95" spans="2:18" s="22" customFormat="1" ht="12.75">
      <c r="B95" s="45"/>
      <c r="C95" s="94"/>
      <c r="D95" s="94"/>
      <c r="E95" s="94"/>
      <c r="F95" s="94"/>
      <c r="G95" s="94"/>
      <c r="H95" s="94"/>
      <c r="I95" s="94"/>
      <c r="J95" s="94"/>
      <c r="K95" s="94"/>
      <c r="L95" s="94"/>
      <c r="M95" s="94"/>
      <c r="N95" s="94"/>
      <c r="O95" s="94"/>
      <c r="P95" s="94"/>
      <c r="Q95" s="94"/>
      <c r="R95" s="25"/>
    </row>
    <row r="97" spans="2:6" ht="12.75" customHeight="1">
      <c r="B97" s="122" t="s">
        <v>59</v>
      </c>
      <c r="C97" s="131" t="s">
        <v>97</v>
      </c>
      <c r="D97" s="129" t="s">
        <v>91</v>
      </c>
      <c r="E97" s="130"/>
      <c r="F97" s="122" t="s">
        <v>98</v>
      </c>
    </row>
    <row r="98" spans="2:6" ht="12.75">
      <c r="B98" s="123"/>
      <c r="C98" s="132"/>
      <c r="D98" s="14" t="s">
        <v>89</v>
      </c>
      <c r="E98" s="13" t="s">
        <v>90</v>
      </c>
      <c r="F98" s="123"/>
    </row>
    <row r="99" spans="2:6" ht="12.75">
      <c r="B99" s="123"/>
      <c r="C99" s="132"/>
      <c r="D99" s="15">
        <v>40651</v>
      </c>
      <c r="E99" s="26">
        <v>6000</v>
      </c>
      <c r="F99" s="123"/>
    </row>
    <row r="100" spans="2:6" ht="24" customHeight="1">
      <c r="B100" s="123"/>
      <c r="C100" s="133"/>
      <c r="D100" s="15"/>
      <c r="E100" s="26">
        <v>920</v>
      </c>
      <c r="F100" s="124"/>
    </row>
    <row r="101" spans="2:6" ht="12.75">
      <c r="B101" s="123"/>
      <c r="C101" s="23">
        <v>6920</v>
      </c>
      <c r="D101" s="16"/>
      <c r="E101" s="7">
        <f>SUM(E99:E100)</f>
        <v>6920</v>
      </c>
      <c r="F101" s="7">
        <f>R110</f>
        <v>6774</v>
      </c>
    </row>
    <row r="102" spans="2:18" ht="36">
      <c r="B102" s="123"/>
      <c r="C102" s="17" t="s">
        <v>92</v>
      </c>
      <c r="D102" s="31" t="s">
        <v>70</v>
      </c>
      <c r="E102" s="31" t="s">
        <v>71</v>
      </c>
      <c r="F102" s="31" t="s">
        <v>72</v>
      </c>
      <c r="G102" s="31" t="s">
        <v>73</v>
      </c>
      <c r="H102" s="31" t="s">
        <v>95</v>
      </c>
      <c r="I102" s="31" t="s">
        <v>74</v>
      </c>
      <c r="J102" s="31" t="s">
        <v>86</v>
      </c>
      <c r="K102" s="32" t="s">
        <v>75</v>
      </c>
      <c r="L102" s="32" t="s">
        <v>96</v>
      </c>
      <c r="M102" s="32" t="s">
        <v>76</v>
      </c>
      <c r="N102" s="32" t="s">
        <v>77</v>
      </c>
      <c r="O102" s="32"/>
      <c r="P102" s="32"/>
      <c r="Q102" s="32"/>
      <c r="R102" s="33" t="s">
        <v>80</v>
      </c>
    </row>
    <row r="103" spans="2:18" ht="12.75">
      <c r="B103" s="123"/>
      <c r="C103" s="11" t="s">
        <v>78</v>
      </c>
      <c r="D103" s="5"/>
      <c r="E103" s="5"/>
      <c r="F103" s="5"/>
      <c r="G103" s="5">
        <v>3780</v>
      </c>
      <c r="H103" s="5">
        <v>882.3</v>
      </c>
      <c r="I103" s="5"/>
      <c r="J103" s="26"/>
      <c r="K103" s="26">
        <v>16.46</v>
      </c>
      <c r="L103" s="26"/>
      <c r="M103" s="26"/>
      <c r="N103" s="26"/>
      <c r="O103" s="26"/>
      <c r="P103" s="26"/>
      <c r="Q103" s="26"/>
      <c r="R103" s="5">
        <f>SUM(D103:N103)</f>
        <v>4678.76</v>
      </c>
    </row>
    <row r="104" spans="2:18" ht="12.75">
      <c r="B104" s="123"/>
      <c r="C104" s="5" t="s">
        <v>79</v>
      </c>
      <c r="D104" s="5"/>
      <c r="E104" s="5"/>
      <c r="F104" s="5"/>
      <c r="G104" s="5">
        <v>2079.24</v>
      </c>
      <c r="H104" s="26"/>
      <c r="I104" s="26"/>
      <c r="J104" s="26"/>
      <c r="K104" s="26">
        <v>16</v>
      </c>
      <c r="L104" s="26"/>
      <c r="M104" s="26"/>
      <c r="N104" s="26"/>
      <c r="O104" s="26"/>
      <c r="P104" s="26"/>
      <c r="Q104" s="26"/>
      <c r="R104" s="5">
        <f>SUM(D104:N104)</f>
        <v>2095.24</v>
      </c>
    </row>
    <row r="105" spans="2:18" ht="12.75">
      <c r="B105" s="123"/>
      <c r="C105" s="11" t="s">
        <v>81</v>
      </c>
      <c r="D105" s="5"/>
      <c r="E105" s="5"/>
      <c r="F105" s="5"/>
      <c r="G105" s="5"/>
      <c r="H105" s="5"/>
      <c r="I105" s="5"/>
      <c r="J105" s="5"/>
      <c r="K105" s="5"/>
      <c r="L105" s="5"/>
      <c r="M105" s="5"/>
      <c r="N105" s="5"/>
      <c r="O105" s="5"/>
      <c r="P105" s="5"/>
      <c r="Q105" s="5"/>
      <c r="R105" s="5">
        <f>SUM(D105:N105)</f>
        <v>0</v>
      </c>
    </row>
    <row r="106" spans="2:18" ht="12.75">
      <c r="B106" s="123"/>
      <c r="C106" s="12" t="s">
        <v>85</v>
      </c>
      <c r="D106" s="7">
        <f>SUM(D103:D105)</f>
        <v>0</v>
      </c>
      <c r="E106" s="7">
        <f aca="true" t="shared" si="10" ref="E106:L106">SUM(E103:E105)</f>
        <v>0</v>
      </c>
      <c r="F106" s="7">
        <f t="shared" si="10"/>
        <v>0</v>
      </c>
      <c r="G106" s="7">
        <f t="shared" si="10"/>
        <v>5859.24</v>
      </c>
      <c r="H106" s="7">
        <f t="shared" si="10"/>
        <v>882.3</v>
      </c>
      <c r="I106" s="7">
        <f t="shared" si="10"/>
        <v>0</v>
      </c>
      <c r="J106" s="7">
        <f t="shared" si="10"/>
        <v>0</v>
      </c>
      <c r="K106" s="7">
        <f t="shared" si="10"/>
        <v>32.46</v>
      </c>
      <c r="L106" s="7">
        <f t="shared" si="10"/>
        <v>0</v>
      </c>
      <c r="M106" s="7">
        <f>SUM(M103:M105)</f>
        <v>0</v>
      </c>
      <c r="N106" s="7">
        <f>SUM(N103:N105)</f>
        <v>0</v>
      </c>
      <c r="O106" s="7"/>
      <c r="P106" s="7"/>
      <c r="Q106" s="7"/>
      <c r="R106" s="7">
        <f>SUM(R103:R105)</f>
        <v>6774</v>
      </c>
    </row>
    <row r="107" spans="2:18" ht="12.75">
      <c r="B107" s="123"/>
      <c r="C107" s="5" t="s">
        <v>82</v>
      </c>
      <c r="D107" s="5"/>
      <c r="E107" s="5"/>
      <c r="F107" s="5"/>
      <c r="G107" s="5"/>
      <c r="H107" s="5"/>
      <c r="I107" s="5"/>
      <c r="J107" s="5"/>
      <c r="K107" s="5"/>
      <c r="L107" s="5"/>
      <c r="M107" s="5"/>
      <c r="N107" s="5"/>
      <c r="O107" s="5"/>
      <c r="P107" s="5"/>
      <c r="Q107" s="5"/>
      <c r="R107" s="5">
        <f>SUM(D107:N107)</f>
        <v>0</v>
      </c>
    </row>
    <row r="108" spans="2:18" ht="12.75">
      <c r="B108" s="123"/>
      <c r="C108" s="11" t="s">
        <v>83</v>
      </c>
      <c r="D108" s="5"/>
      <c r="E108" s="5"/>
      <c r="F108" s="5"/>
      <c r="G108" s="5"/>
      <c r="H108" s="5"/>
      <c r="I108" s="5"/>
      <c r="J108" s="5"/>
      <c r="K108" s="5"/>
      <c r="L108" s="5"/>
      <c r="M108" s="5"/>
      <c r="N108" s="5"/>
      <c r="O108" s="5"/>
      <c r="P108" s="5"/>
      <c r="Q108" s="5"/>
      <c r="R108" s="5">
        <f>SUM(D108:N108)</f>
        <v>0</v>
      </c>
    </row>
    <row r="109" spans="2:18" ht="12.75">
      <c r="B109" s="123"/>
      <c r="C109" s="5" t="s">
        <v>84</v>
      </c>
      <c r="D109" s="5"/>
      <c r="E109" s="5"/>
      <c r="F109" s="5"/>
      <c r="G109" s="5"/>
      <c r="H109" s="5"/>
      <c r="I109" s="5"/>
      <c r="J109" s="5"/>
      <c r="K109" s="5"/>
      <c r="L109" s="5"/>
      <c r="M109" s="5"/>
      <c r="N109" s="5"/>
      <c r="O109" s="5"/>
      <c r="P109" s="5"/>
      <c r="Q109" s="5"/>
      <c r="R109" s="5">
        <f>SUM(D109:N109)</f>
        <v>0</v>
      </c>
    </row>
    <row r="110" spans="2:18" ht="12.75">
      <c r="B110" s="123"/>
      <c r="C110" s="16" t="s">
        <v>93</v>
      </c>
      <c r="D110" s="7">
        <f aca="true" t="shared" si="11" ref="D110:N110">SUM(D106:D109)</f>
        <v>0</v>
      </c>
      <c r="E110" s="7">
        <f t="shared" si="11"/>
        <v>0</v>
      </c>
      <c r="F110" s="7">
        <f t="shared" si="11"/>
        <v>0</v>
      </c>
      <c r="G110" s="7">
        <f t="shared" si="11"/>
        <v>5859.24</v>
      </c>
      <c r="H110" s="7">
        <f t="shared" si="11"/>
        <v>882.3</v>
      </c>
      <c r="I110" s="7">
        <f t="shared" si="11"/>
        <v>0</v>
      </c>
      <c r="J110" s="7">
        <f t="shared" si="11"/>
        <v>0</v>
      </c>
      <c r="K110" s="7">
        <f t="shared" si="11"/>
        <v>32.46</v>
      </c>
      <c r="L110" s="7">
        <f t="shared" si="11"/>
        <v>0</v>
      </c>
      <c r="M110" s="7">
        <f t="shared" si="11"/>
        <v>0</v>
      </c>
      <c r="N110" s="7">
        <f t="shared" si="11"/>
        <v>0</v>
      </c>
      <c r="O110" s="7"/>
      <c r="P110" s="7"/>
      <c r="Q110" s="7"/>
      <c r="R110" s="7">
        <f>SUM(R106:R109)</f>
        <v>6774</v>
      </c>
    </row>
    <row r="111" spans="2:18" ht="12.75">
      <c r="B111" s="124"/>
      <c r="C111" s="7" t="s">
        <v>94</v>
      </c>
      <c r="D111" s="18">
        <f>D110/$R$110*100</f>
        <v>0</v>
      </c>
      <c r="E111" s="18">
        <f aca="true" t="shared" si="12" ref="E111:N111">E110/$R$110*100</f>
        <v>0</v>
      </c>
      <c r="F111" s="18">
        <f t="shared" si="12"/>
        <v>0</v>
      </c>
      <c r="G111" s="18">
        <f t="shared" si="12"/>
        <v>86.49601417183348</v>
      </c>
      <c r="H111" s="18">
        <f t="shared" si="12"/>
        <v>13.024800708591675</v>
      </c>
      <c r="I111" s="18">
        <f t="shared" si="12"/>
        <v>0</v>
      </c>
      <c r="J111" s="18">
        <f t="shared" si="12"/>
        <v>0</v>
      </c>
      <c r="K111" s="18">
        <f t="shared" si="12"/>
        <v>0.479185119574845</v>
      </c>
      <c r="L111" s="18">
        <f t="shared" si="12"/>
        <v>0</v>
      </c>
      <c r="M111" s="18">
        <f t="shared" si="12"/>
        <v>0</v>
      </c>
      <c r="N111" s="18">
        <f t="shared" si="12"/>
        <v>0</v>
      </c>
      <c r="O111" s="18"/>
      <c r="P111" s="18"/>
      <c r="Q111" s="18"/>
      <c r="R111" s="18">
        <f>SUM(D111:N111)</f>
        <v>100</v>
      </c>
    </row>
    <row r="112" spans="2:18" s="22" customFormat="1" ht="12.75">
      <c r="B112" s="40"/>
      <c r="C112" s="41"/>
      <c r="D112" s="25"/>
      <c r="E112" s="25"/>
      <c r="F112" s="25"/>
      <c r="G112" s="25"/>
      <c r="H112" s="25"/>
      <c r="I112" s="25"/>
      <c r="J112" s="25"/>
      <c r="K112" s="25"/>
      <c r="L112" s="25"/>
      <c r="M112" s="25"/>
      <c r="N112" s="25"/>
      <c r="O112" s="25"/>
      <c r="P112" s="25"/>
      <c r="Q112" s="25"/>
      <c r="R112" s="25"/>
    </row>
    <row r="113" spans="2:18" s="62" customFormat="1" ht="25.5" customHeight="1">
      <c r="B113" s="76" t="s">
        <v>27</v>
      </c>
      <c r="C113" s="116" t="s">
        <v>7</v>
      </c>
      <c r="D113" s="117"/>
      <c r="E113" s="117"/>
      <c r="F113" s="117"/>
      <c r="G113" s="117"/>
      <c r="H113" s="117"/>
      <c r="I113" s="117"/>
      <c r="J113" s="117"/>
      <c r="K113" s="117"/>
      <c r="L113" s="117"/>
      <c r="M113" s="117"/>
      <c r="N113" s="117"/>
      <c r="O113" s="117"/>
      <c r="P113" s="117"/>
      <c r="Q113" s="117"/>
      <c r="R113" s="49">
        <v>525</v>
      </c>
    </row>
    <row r="114" spans="2:18" s="62" customFormat="1" ht="27" customHeight="1">
      <c r="B114" s="77"/>
      <c r="C114" s="116" t="s">
        <v>8</v>
      </c>
      <c r="D114" s="117"/>
      <c r="E114" s="117"/>
      <c r="F114" s="117"/>
      <c r="G114" s="117"/>
      <c r="H114" s="117"/>
      <c r="I114" s="117"/>
      <c r="J114" s="117"/>
      <c r="K114" s="117"/>
      <c r="L114" s="117"/>
      <c r="M114" s="117"/>
      <c r="N114" s="117"/>
      <c r="O114" s="117"/>
      <c r="P114" s="117"/>
      <c r="Q114" s="117"/>
      <c r="R114" s="57">
        <v>525</v>
      </c>
    </row>
    <row r="115" spans="2:18" s="62" customFormat="1" ht="24.75" customHeight="1">
      <c r="B115" s="102"/>
      <c r="C115" s="116" t="s">
        <v>9</v>
      </c>
      <c r="D115" s="117"/>
      <c r="E115" s="117"/>
      <c r="F115" s="117"/>
      <c r="G115" s="117"/>
      <c r="H115" s="117"/>
      <c r="I115" s="117"/>
      <c r="J115" s="117"/>
      <c r="K115" s="117"/>
      <c r="L115" s="117"/>
      <c r="M115" s="117"/>
      <c r="N115" s="117"/>
      <c r="O115" s="117"/>
      <c r="P115" s="117"/>
      <c r="Q115" s="117"/>
      <c r="R115" s="51">
        <v>525</v>
      </c>
    </row>
    <row r="116" spans="2:18" s="62" customFormat="1" ht="27" customHeight="1">
      <c r="B116" s="77"/>
      <c r="C116" s="120" t="s">
        <v>10</v>
      </c>
      <c r="D116" s="121"/>
      <c r="E116" s="121"/>
      <c r="F116" s="121"/>
      <c r="G116" s="121"/>
      <c r="H116" s="121"/>
      <c r="I116" s="121"/>
      <c r="J116" s="121"/>
      <c r="K116" s="121"/>
      <c r="L116" s="121"/>
      <c r="M116" s="121"/>
      <c r="N116" s="121"/>
      <c r="O116" s="121"/>
      <c r="P116" s="121"/>
      <c r="Q116" s="121"/>
      <c r="R116" s="57">
        <v>560</v>
      </c>
    </row>
    <row r="117" spans="2:18" s="62" customFormat="1" ht="25.5" customHeight="1">
      <c r="B117" s="77"/>
      <c r="C117" s="116" t="s">
        <v>11</v>
      </c>
      <c r="D117" s="117"/>
      <c r="E117" s="117"/>
      <c r="F117" s="117"/>
      <c r="G117" s="117"/>
      <c r="H117" s="117"/>
      <c r="I117" s="117"/>
      <c r="J117" s="117"/>
      <c r="K117" s="117"/>
      <c r="L117" s="117"/>
      <c r="M117" s="117"/>
      <c r="N117" s="117"/>
      <c r="O117" s="117"/>
      <c r="P117" s="117"/>
      <c r="Q117" s="117"/>
      <c r="R117" s="51">
        <v>560</v>
      </c>
    </row>
    <row r="118" spans="2:18" s="62" customFormat="1" ht="24" customHeight="1">
      <c r="B118" s="77"/>
      <c r="C118" s="120" t="s">
        <v>12</v>
      </c>
      <c r="D118" s="121"/>
      <c r="E118" s="121"/>
      <c r="F118" s="121"/>
      <c r="G118" s="121"/>
      <c r="H118" s="121"/>
      <c r="I118" s="121"/>
      <c r="J118" s="121"/>
      <c r="K118" s="121"/>
      <c r="L118" s="121"/>
      <c r="M118" s="121"/>
      <c r="N118" s="121"/>
      <c r="O118" s="121"/>
      <c r="P118" s="121"/>
      <c r="Q118" s="121"/>
      <c r="R118" s="57">
        <v>560</v>
      </c>
    </row>
    <row r="119" spans="2:18" s="62" customFormat="1" ht="25.5" customHeight="1">
      <c r="B119" s="77"/>
      <c r="C119" s="116" t="s">
        <v>13</v>
      </c>
      <c r="D119" s="117"/>
      <c r="E119" s="117"/>
      <c r="F119" s="117"/>
      <c r="G119" s="117"/>
      <c r="H119" s="117"/>
      <c r="I119" s="117"/>
      <c r="J119" s="117"/>
      <c r="K119" s="117"/>
      <c r="L119" s="117"/>
      <c r="M119" s="117"/>
      <c r="N119" s="117"/>
      <c r="O119" s="117"/>
      <c r="P119" s="117"/>
      <c r="Q119" s="117"/>
      <c r="R119" s="51">
        <v>525</v>
      </c>
    </row>
    <row r="120" spans="2:18" s="62" customFormat="1" ht="24" customHeight="1">
      <c r="B120" s="77"/>
      <c r="C120" s="116" t="s">
        <v>14</v>
      </c>
      <c r="D120" s="117"/>
      <c r="E120" s="117"/>
      <c r="F120" s="117"/>
      <c r="G120" s="117"/>
      <c r="H120" s="117"/>
      <c r="I120" s="117"/>
      <c r="J120" s="117"/>
      <c r="K120" s="117"/>
      <c r="L120" s="117"/>
      <c r="M120" s="117"/>
      <c r="N120" s="117"/>
      <c r="O120" s="117"/>
      <c r="P120" s="117"/>
      <c r="Q120" s="117"/>
      <c r="R120" s="57">
        <v>525</v>
      </c>
    </row>
    <row r="121" spans="2:18" s="62" customFormat="1" ht="24.75" customHeight="1">
      <c r="B121" s="77"/>
      <c r="C121" s="116" t="s">
        <v>15</v>
      </c>
      <c r="D121" s="117"/>
      <c r="E121" s="117"/>
      <c r="F121" s="117"/>
      <c r="G121" s="117"/>
      <c r="H121" s="117"/>
      <c r="I121" s="117"/>
      <c r="J121" s="117"/>
      <c r="K121" s="117"/>
      <c r="L121" s="117"/>
      <c r="M121" s="117"/>
      <c r="N121" s="117"/>
      <c r="O121" s="117"/>
      <c r="P121" s="117"/>
      <c r="Q121" s="117"/>
      <c r="R121" s="51">
        <v>525</v>
      </c>
    </row>
    <row r="122" spans="2:18" s="62" customFormat="1" ht="25.5" customHeight="1">
      <c r="B122" s="77"/>
      <c r="C122" s="116" t="s">
        <v>16</v>
      </c>
      <c r="D122" s="117"/>
      <c r="E122" s="117"/>
      <c r="F122" s="117"/>
      <c r="G122" s="117"/>
      <c r="H122" s="117"/>
      <c r="I122" s="117"/>
      <c r="J122" s="117"/>
      <c r="K122" s="117"/>
      <c r="L122" s="117"/>
      <c r="M122" s="117"/>
      <c r="N122" s="117"/>
      <c r="O122" s="117"/>
      <c r="P122" s="117"/>
      <c r="Q122" s="117"/>
      <c r="R122" s="57">
        <v>525</v>
      </c>
    </row>
    <row r="123" spans="2:18" s="62" customFormat="1" ht="27" customHeight="1">
      <c r="B123" s="77"/>
      <c r="C123" s="116" t="s">
        <v>17</v>
      </c>
      <c r="D123" s="117"/>
      <c r="E123" s="117"/>
      <c r="F123" s="117"/>
      <c r="G123" s="117"/>
      <c r="H123" s="117"/>
      <c r="I123" s="117"/>
      <c r="J123" s="117"/>
      <c r="K123" s="117"/>
      <c r="L123" s="117"/>
      <c r="M123" s="117"/>
      <c r="N123" s="117"/>
      <c r="O123" s="117"/>
      <c r="P123" s="117"/>
      <c r="Q123" s="117"/>
      <c r="R123" s="57">
        <v>560</v>
      </c>
    </row>
    <row r="124" spans="2:18" s="62" customFormat="1" ht="25.5" customHeight="1">
      <c r="B124" s="78"/>
      <c r="C124" s="116" t="s">
        <v>18</v>
      </c>
      <c r="D124" s="117"/>
      <c r="E124" s="117"/>
      <c r="F124" s="117"/>
      <c r="G124" s="117"/>
      <c r="H124" s="117"/>
      <c r="I124" s="117"/>
      <c r="J124" s="117"/>
      <c r="K124" s="117"/>
      <c r="L124" s="117"/>
      <c r="M124" s="117"/>
      <c r="N124" s="117"/>
      <c r="O124" s="117"/>
      <c r="P124" s="117"/>
      <c r="Q124" s="117"/>
      <c r="R124" s="54">
        <v>560</v>
      </c>
    </row>
    <row r="125" spans="2:18" s="62" customFormat="1" ht="12.75">
      <c r="B125" s="45"/>
      <c r="C125" s="43"/>
      <c r="D125" s="44"/>
      <c r="E125" s="44"/>
      <c r="F125" s="44"/>
      <c r="G125" s="44"/>
      <c r="H125" s="44"/>
      <c r="I125" s="44"/>
      <c r="J125" s="44"/>
      <c r="K125" s="44"/>
      <c r="L125" s="44"/>
      <c r="M125" s="44"/>
      <c r="N125" s="44"/>
      <c r="P125" s="25"/>
      <c r="Q125" s="82" t="s">
        <v>109</v>
      </c>
      <c r="R125" s="83">
        <f>SUM(R113:R124)</f>
        <v>6475</v>
      </c>
    </row>
    <row r="127" spans="2:6" ht="12.75">
      <c r="B127" s="122" t="s">
        <v>60</v>
      </c>
      <c r="C127" s="131" t="s">
        <v>99</v>
      </c>
      <c r="D127" s="129" t="s">
        <v>91</v>
      </c>
      <c r="E127" s="130"/>
      <c r="F127" s="122" t="s">
        <v>98</v>
      </c>
    </row>
    <row r="128" spans="2:6" ht="12.75">
      <c r="B128" s="123"/>
      <c r="C128" s="132"/>
      <c r="D128" s="14" t="s">
        <v>89</v>
      </c>
      <c r="E128" s="13" t="s">
        <v>90</v>
      </c>
      <c r="F128" s="123"/>
    </row>
    <row r="129" spans="2:6" ht="12.75">
      <c r="B129" s="123"/>
      <c r="C129" s="132"/>
      <c r="D129" s="15">
        <v>40651</v>
      </c>
      <c r="E129" s="26">
        <v>400</v>
      </c>
      <c r="F129" s="123"/>
    </row>
    <row r="130" spans="2:6" ht="24.75" customHeight="1">
      <c r="B130" s="123"/>
      <c r="C130" s="133"/>
      <c r="D130" s="15">
        <v>40777</v>
      </c>
      <c r="E130" s="26">
        <v>300</v>
      </c>
      <c r="F130" s="124"/>
    </row>
    <row r="131" spans="2:6" ht="12.75">
      <c r="B131" s="123"/>
      <c r="C131" s="23">
        <v>930</v>
      </c>
      <c r="D131" s="16"/>
      <c r="E131" s="7">
        <f>SUM(E129:E130)</f>
        <v>700</v>
      </c>
      <c r="F131" s="7">
        <f>R140</f>
        <v>700.5</v>
      </c>
    </row>
    <row r="132" spans="2:18" ht="36">
      <c r="B132" s="123"/>
      <c r="C132" s="17" t="s">
        <v>92</v>
      </c>
      <c r="D132" s="31" t="s">
        <v>70</v>
      </c>
      <c r="E132" s="31" t="s">
        <v>71</v>
      </c>
      <c r="F132" s="31" t="s">
        <v>72</v>
      </c>
      <c r="G132" s="31" t="s">
        <v>73</v>
      </c>
      <c r="H132" s="31" t="s">
        <v>95</v>
      </c>
      <c r="I132" s="31" t="s">
        <v>74</v>
      </c>
      <c r="J132" s="31" t="s">
        <v>86</v>
      </c>
      <c r="K132" s="32" t="s">
        <v>75</v>
      </c>
      <c r="L132" s="32" t="s">
        <v>96</v>
      </c>
      <c r="M132" s="32" t="s">
        <v>76</v>
      </c>
      <c r="N132" s="32" t="s">
        <v>77</v>
      </c>
      <c r="O132" s="32"/>
      <c r="P132" s="32"/>
      <c r="Q132" s="32"/>
      <c r="R132" s="33" t="s">
        <v>80</v>
      </c>
    </row>
    <row r="133" spans="2:18" ht="12.75">
      <c r="B133" s="123"/>
      <c r="C133" s="11" t="s">
        <v>78</v>
      </c>
      <c r="D133" s="5"/>
      <c r="E133" s="5"/>
      <c r="F133" s="5"/>
      <c r="G133" s="5">
        <v>395.5</v>
      </c>
      <c r="H133" s="5"/>
      <c r="I133" s="5"/>
      <c r="J133" s="26"/>
      <c r="K133" s="26">
        <v>4</v>
      </c>
      <c r="L133" s="26"/>
      <c r="M133" s="26"/>
      <c r="N133" s="26"/>
      <c r="O133" s="26"/>
      <c r="P133" s="26"/>
      <c r="Q133" s="26"/>
      <c r="R133" s="5">
        <f>SUM(D133:N133)</f>
        <v>399.5</v>
      </c>
    </row>
    <row r="134" spans="2:18" ht="12.75">
      <c r="B134" s="123"/>
      <c r="C134" s="5" t="s">
        <v>79</v>
      </c>
      <c r="D134" s="5"/>
      <c r="E134" s="5"/>
      <c r="F134" s="5"/>
      <c r="G134" s="5"/>
      <c r="H134" s="26"/>
      <c r="I134" s="26"/>
      <c r="J134" s="26"/>
      <c r="K134" s="26"/>
      <c r="L134" s="26"/>
      <c r="M134" s="26"/>
      <c r="N134" s="26"/>
      <c r="O134" s="26"/>
      <c r="P134" s="26"/>
      <c r="Q134" s="26"/>
      <c r="R134" s="5">
        <f>SUM(D134:N134)</f>
        <v>0</v>
      </c>
    </row>
    <row r="135" spans="2:18" ht="12.75">
      <c r="B135" s="123"/>
      <c r="C135" s="11" t="s">
        <v>81</v>
      </c>
      <c r="D135" s="5"/>
      <c r="E135" s="5"/>
      <c r="F135" s="5"/>
      <c r="G135" s="5"/>
      <c r="H135" s="5"/>
      <c r="I135" s="5"/>
      <c r="J135" s="5"/>
      <c r="K135" s="5"/>
      <c r="L135" s="5"/>
      <c r="M135" s="5"/>
      <c r="N135" s="5"/>
      <c r="O135" s="5"/>
      <c r="P135" s="5"/>
      <c r="Q135" s="5"/>
      <c r="R135" s="5">
        <f>SUM(D135:N135)</f>
        <v>0</v>
      </c>
    </row>
    <row r="136" spans="2:18" ht="12.75">
      <c r="B136" s="123"/>
      <c r="C136" s="12" t="s">
        <v>85</v>
      </c>
      <c r="D136" s="7">
        <f aca="true" t="shared" si="13" ref="D136:N136">SUM(D133:D135)</f>
        <v>0</v>
      </c>
      <c r="E136" s="7">
        <f t="shared" si="13"/>
        <v>0</v>
      </c>
      <c r="F136" s="7">
        <f t="shared" si="13"/>
        <v>0</v>
      </c>
      <c r="G136" s="7">
        <f t="shared" si="13"/>
        <v>395.5</v>
      </c>
      <c r="H136" s="7">
        <f t="shared" si="13"/>
        <v>0</v>
      </c>
      <c r="I136" s="7">
        <f t="shared" si="13"/>
        <v>0</v>
      </c>
      <c r="J136" s="7">
        <f t="shared" si="13"/>
        <v>0</v>
      </c>
      <c r="K136" s="7">
        <f t="shared" si="13"/>
        <v>4</v>
      </c>
      <c r="L136" s="7">
        <f t="shared" si="13"/>
        <v>0</v>
      </c>
      <c r="M136" s="7">
        <f t="shared" si="13"/>
        <v>0</v>
      </c>
      <c r="N136" s="7">
        <f t="shared" si="13"/>
        <v>0</v>
      </c>
      <c r="O136" s="7"/>
      <c r="P136" s="7"/>
      <c r="Q136" s="7"/>
      <c r="R136" s="7">
        <f>SUM(R133:R135)</f>
        <v>399.5</v>
      </c>
    </row>
    <row r="137" spans="2:18" ht="12.75">
      <c r="B137" s="123"/>
      <c r="C137" s="5" t="s">
        <v>82</v>
      </c>
      <c r="D137" s="5"/>
      <c r="E137" s="5"/>
      <c r="F137" s="5"/>
      <c r="G137" s="5"/>
      <c r="H137" s="5"/>
      <c r="I137" s="5"/>
      <c r="J137" s="5"/>
      <c r="K137" s="5"/>
      <c r="L137" s="5"/>
      <c r="M137" s="5"/>
      <c r="N137" s="5"/>
      <c r="O137" s="5"/>
      <c r="P137" s="5"/>
      <c r="Q137" s="5"/>
      <c r="R137" s="5">
        <f>SUM(D137:N137)</f>
        <v>0</v>
      </c>
    </row>
    <row r="138" spans="2:18" ht="12.75">
      <c r="B138" s="123"/>
      <c r="C138" s="11" t="s">
        <v>83</v>
      </c>
      <c r="D138" s="5"/>
      <c r="E138" s="5"/>
      <c r="F138" s="5"/>
      <c r="G138" s="5"/>
      <c r="H138" s="5"/>
      <c r="I138" s="5"/>
      <c r="J138" s="5"/>
      <c r="K138" s="5">
        <v>4</v>
      </c>
      <c r="L138" s="5"/>
      <c r="M138" s="5"/>
      <c r="N138" s="5"/>
      <c r="O138" s="5"/>
      <c r="P138" s="5"/>
      <c r="Q138" s="5"/>
      <c r="R138" s="5">
        <f>SUM(D138:N138)</f>
        <v>4</v>
      </c>
    </row>
    <row r="139" spans="2:18" ht="12.75">
      <c r="B139" s="123"/>
      <c r="C139" s="5" t="s">
        <v>84</v>
      </c>
      <c r="D139" s="5"/>
      <c r="E139" s="5"/>
      <c r="F139" s="5"/>
      <c r="G139" s="5">
        <f>99+99+99</f>
        <v>297</v>
      </c>
      <c r="H139" s="5"/>
      <c r="I139" s="5"/>
      <c r="J139" s="5"/>
      <c r="K139" s="5"/>
      <c r="L139" s="5"/>
      <c r="M139" s="5"/>
      <c r="N139" s="5"/>
      <c r="O139" s="5"/>
      <c r="P139" s="5"/>
      <c r="Q139" s="5"/>
      <c r="R139" s="5">
        <f>SUM(D139:N139)</f>
        <v>297</v>
      </c>
    </row>
    <row r="140" spans="2:18" ht="12.75">
      <c r="B140" s="123"/>
      <c r="C140" s="16" t="s">
        <v>93</v>
      </c>
      <c r="D140" s="7">
        <f aca="true" t="shared" si="14" ref="D140:N140">SUM(D136:D139)</f>
        <v>0</v>
      </c>
      <c r="E140" s="7">
        <f t="shared" si="14"/>
        <v>0</v>
      </c>
      <c r="F140" s="7">
        <f t="shared" si="14"/>
        <v>0</v>
      </c>
      <c r="G140" s="7">
        <f t="shared" si="14"/>
        <v>692.5</v>
      </c>
      <c r="H140" s="7">
        <f t="shared" si="14"/>
        <v>0</v>
      </c>
      <c r="I140" s="7">
        <f t="shared" si="14"/>
        <v>0</v>
      </c>
      <c r="J140" s="7">
        <f t="shared" si="14"/>
        <v>0</v>
      </c>
      <c r="K140" s="7">
        <f t="shared" si="14"/>
        <v>8</v>
      </c>
      <c r="L140" s="7">
        <f t="shared" si="14"/>
        <v>0</v>
      </c>
      <c r="M140" s="7">
        <f t="shared" si="14"/>
        <v>0</v>
      </c>
      <c r="N140" s="7">
        <f t="shared" si="14"/>
        <v>0</v>
      </c>
      <c r="O140" s="7"/>
      <c r="P140" s="7"/>
      <c r="Q140" s="7"/>
      <c r="R140" s="7">
        <f>SUM(R136:R139)</f>
        <v>700.5</v>
      </c>
    </row>
    <row r="141" spans="2:18" ht="12.75">
      <c r="B141" s="124"/>
      <c r="C141" s="7" t="s">
        <v>94</v>
      </c>
      <c r="D141" s="18">
        <f>D140/$R$140*100</f>
        <v>0</v>
      </c>
      <c r="E141" s="18">
        <f aca="true" t="shared" si="15" ref="E141:N141">E140/$R$140*100</f>
        <v>0</v>
      </c>
      <c r="F141" s="18">
        <f t="shared" si="15"/>
        <v>0</v>
      </c>
      <c r="G141" s="18">
        <f t="shared" si="15"/>
        <v>98.85795860099928</v>
      </c>
      <c r="H141" s="18">
        <f t="shared" si="15"/>
        <v>0</v>
      </c>
      <c r="I141" s="18">
        <f t="shared" si="15"/>
        <v>0</v>
      </c>
      <c r="J141" s="18">
        <f t="shared" si="15"/>
        <v>0</v>
      </c>
      <c r="K141" s="18">
        <f t="shared" si="15"/>
        <v>1.1420413990007139</v>
      </c>
      <c r="L141" s="18">
        <f t="shared" si="15"/>
        <v>0</v>
      </c>
      <c r="M141" s="18">
        <f t="shared" si="15"/>
        <v>0</v>
      </c>
      <c r="N141" s="18">
        <f t="shared" si="15"/>
        <v>0</v>
      </c>
      <c r="O141" s="18"/>
      <c r="P141" s="18"/>
      <c r="Q141" s="18"/>
      <c r="R141" s="18">
        <f>SUM(D141:N141)</f>
        <v>100</v>
      </c>
    </row>
    <row r="143" spans="2:18" ht="26.25" customHeight="1">
      <c r="B143" s="58" t="s">
        <v>105</v>
      </c>
      <c r="C143" s="114" t="s">
        <v>121</v>
      </c>
      <c r="D143" s="115"/>
      <c r="E143" s="115"/>
      <c r="F143" s="115"/>
      <c r="G143" s="115"/>
      <c r="H143" s="115"/>
      <c r="I143" s="115"/>
      <c r="J143" s="115"/>
      <c r="K143" s="115"/>
      <c r="L143" s="115"/>
      <c r="M143" s="115"/>
      <c r="N143" s="115"/>
      <c r="O143" s="115"/>
      <c r="P143" s="115"/>
      <c r="Q143" s="115"/>
      <c r="R143" s="28">
        <v>132</v>
      </c>
    </row>
    <row r="144" spans="2:18" ht="12.75">
      <c r="B144" s="59"/>
      <c r="C144" s="70" t="s">
        <v>0</v>
      </c>
      <c r="D144" s="84"/>
      <c r="E144" s="84"/>
      <c r="F144" s="84"/>
      <c r="G144" s="84"/>
      <c r="H144" s="84"/>
      <c r="I144" s="84"/>
      <c r="J144" s="84"/>
      <c r="K144" s="84"/>
      <c r="L144" s="84"/>
      <c r="M144" s="84"/>
      <c r="N144" s="84"/>
      <c r="O144" s="84"/>
      <c r="P144" s="84"/>
      <c r="Q144" s="84"/>
      <c r="R144" s="71">
        <v>132</v>
      </c>
    </row>
    <row r="145" spans="2:18" ht="25.5" customHeight="1">
      <c r="B145" s="59"/>
      <c r="C145" s="114" t="s">
        <v>148</v>
      </c>
      <c r="D145" s="115"/>
      <c r="E145" s="115"/>
      <c r="F145" s="115"/>
      <c r="G145" s="115"/>
      <c r="H145" s="115"/>
      <c r="I145" s="115"/>
      <c r="J145" s="115"/>
      <c r="K145" s="115"/>
      <c r="L145" s="115"/>
      <c r="M145" s="115"/>
      <c r="N145" s="115"/>
      <c r="O145" s="115"/>
      <c r="P145" s="115"/>
      <c r="Q145" s="115"/>
      <c r="R145" s="64">
        <v>131.5</v>
      </c>
    </row>
    <row r="146" spans="2:18" ht="12.75">
      <c r="B146" s="59"/>
      <c r="C146" s="70" t="s">
        <v>149</v>
      </c>
      <c r="D146" s="84"/>
      <c r="E146" s="84"/>
      <c r="F146" s="84"/>
      <c r="G146" s="84"/>
      <c r="H146" s="84"/>
      <c r="I146" s="84"/>
      <c r="J146" s="84"/>
      <c r="K146" s="84"/>
      <c r="L146" s="84"/>
      <c r="M146" s="84"/>
      <c r="N146" s="84"/>
      <c r="O146" s="84"/>
      <c r="P146" s="84"/>
      <c r="Q146" s="84"/>
      <c r="R146" s="71">
        <v>99</v>
      </c>
    </row>
    <row r="147" spans="2:18" ht="12.75">
      <c r="B147" s="59"/>
      <c r="C147" s="29" t="s">
        <v>150</v>
      </c>
      <c r="D147" s="63"/>
      <c r="E147" s="63"/>
      <c r="F147" s="63"/>
      <c r="G147" s="63"/>
      <c r="H147" s="63"/>
      <c r="I147" s="63"/>
      <c r="J147" s="63"/>
      <c r="K147" s="63"/>
      <c r="L147" s="63"/>
      <c r="M147" s="63"/>
      <c r="N147" s="63"/>
      <c r="O147" s="63"/>
      <c r="P147" s="63"/>
      <c r="Q147" s="63"/>
      <c r="R147" s="64">
        <v>99</v>
      </c>
    </row>
    <row r="148" spans="2:18" ht="12.75">
      <c r="B148" s="60"/>
      <c r="C148" s="70" t="s">
        <v>151</v>
      </c>
      <c r="D148" s="84"/>
      <c r="E148" s="84"/>
      <c r="F148" s="84"/>
      <c r="G148" s="84"/>
      <c r="H148" s="84"/>
      <c r="I148" s="84"/>
      <c r="J148" s="84"/>
      <c r="K148" s="84"/>
      <c r="L148" s="84"/>
      <c r="M148" s="84"/>
      <c r="N148" s="84"/>
      <c r="O148" s="84"/>
      <c r="P148" s="84"/>
      <c r="Q148" s="84"/>
      <c r="R148" s="71">
        <v>99</v>
      </c>
    </row>
    <row r="149" spans="17:18" ht="12.75">
      <c r="Q149" s="61" t="s">
        <v>88</v>
      </c>
      <c r="R149" s="16">
        <f>SUM(R143:R148)</f>
        <v>692.5</v>
      </c>
    </row>
    <row r="151" spans="2:6" ht="12.75">
      <c r="B151" s="122" t="s">
        <v>6</v>
      </c>
      <c r="C151" s="131" t="s">
        <v>99</v>
      </c>
      <c r="D151" s="129" t="s">
        <v>91</v>
      </c>
      <c r="E151" s="130"/>
      <c r="F151" s="122" t="s">
        <v>98</v>
      </c>
    </row>
    <row r="152" spans="2:6" ht="12.75">
      <c r="B152" s="123"/>
      <c r="C152" s="132"/>
      <c r="D152" s="14" t="s">
        <v>89</v>
      </c>
      <c r="E152" s="13" t="s">
        <v>90</v>
      </c>
      <c r="F152" s="123"/>
    </row>
    <row r="153" spans="2:6" ht="12.75">
      <c r="B153" s="123"/>
      <c r="C153" s="132"/>
      <c r="D153" s="15">
        <v>40652</v>
      </c>
      <c r="E153" s="26">
        <v>5000</v>
      </c>
      <c r="F153" s="123"/>
    </row>
    <row r="154" spans="2:6" ht="12.75">
      <c r="B154" s="123"/>
      <c r="C154" s="133"/>
      <c r="D154" s="15">
        <v>40777</v>
      </c>
      <c r="E154" s="26">
        <v>1150</v>
      </c>
      <c r="F154" s="124"/>
    </row>
    <row r="155" spans="2:6" ht="12.75">
      <c r="B155" s="123"/>
      <c r="C155" s="23">
        <v>6150</v>
      </c>
      <c r="D155" s="16"/>
      <c r="E155" s="7">
        <f>SUM(E153:E154)</f>
        <v>6150</v>
      </c>
      <c r="F155" s="7">
        <f>R164</f>
        <v>4692.61</v>
      </c>
    </row>
    <row r="156" spans="2:18" ht="36">
      <c r="B156" s="123"/>
      <c r="C156" s="17" t="s">
        <v>92</v>
      </c>
      <c r="D156" s="31" t="s">
        <v>70</v>
      </c>
      <c r="E156" s="31" t="s">
        <v>71</v>
      </c>
      <c r="F156" s="31" t="s">
        <v>72</v>
      </c>
      <c r="G156" s="31" t="s">
        <v>73</v>
      </c>
      <c r="H156" s="31" t="s">
        <v>95</v>
      </c>
      <c r="I156" s="31" t="s">
        <v>74</v>
      </c>
      <c r="J156" s="31" t="s">
        <v>86</v>
      </c>
      <c r="K156" s="32" t="s">
        <v>75</v>
      </c>
      <c r="L156" s="32" t="s">
        <v>96</v>
      </c>
      <c r="M156" s="32" t="s">
        <v>76</v>
      </c>
      <c r="N156" s="32" t="s">
        <v>77</v>
      </c>
      <c r="O156" s="32"/>
      <c r="P156" s="32"/>
      <c r="Q156" s="32"/>
      <c r="R156" s="33" t="s">
        <v>80</v>
      </c>
    </row>
    <row r="157" spans="2:18" ht="12.75">
      <c r="B157" s="123"/>
      <c r="C157" s="11" t="s">
        <v>78</v>
      </c>
      <c r="D157" s="5"/>
      <c r="E157" s="5"/>
      <c r="F157" s="5"/>
      <c r="G157" s="5"/>
      <c r="H157" s="5"/>
      <c r="I157" s="5"/>
      <c r="J157" s="26"/>
      <c r="K157" s="26">
        <v>1.2</v>
      </c>
      <c r="L157" s="26"/>
      <c r="M157" s="26"/>
      <c r="N157" s="26"/>
      <c r="O157" s="26"/>
      <c r="P157" s="26"/>
      <c r="Q157" s="26"/>
      <c r="R157" s="5">
        <f>SUM(D157:N157)</f>
        <v>1.2</v>
      </c>
    </row>
    <row r="158" spans="2:18" ht="12.75">
      <c r="B158" s="123"/>
      <c r="C158" s="5" t="s">
        <v>79</v>
      </c>
      <c r="D158" s="5"/>
      <c r="E158" s="5"/>
      <c r="F158" s="5"/>
      <c r="G158" s="5"/>
      <c r="H158" s="26"/>
      <c r="I158" s="26"/>
      <c r="J158" s="26"/>
      <c r="K158" s="26"/>
      <c r="L158" s="26"/>
      <c r="M158" s="26"/>
      <c r="N158" s="26"/>
      <c r="O158" s="26"/>
      <c r="P158" s="26"/>
      <c r="Q158" s="26"/>
      <c r="R158" s="5">
        <f>SUM(D158:N158)</f>
        <v>0</v>
      </c>
    </row>
    <row r="159" spans="2:18" ht="12.75">
      <c r="B159" s="123"/>
      <c r="C159" s="11" t="s">
        <v>81</v>
      </c>
      <c r="D159" s="5"/>
      <c r="E159" s="5"/>
      <c r="F159" s="5"/>
      <c r="G159" s="5">
        <f>660+2100</f>
        <v>2760</v>
      </c>
      <c r="H159" s="5">
        <v>315.48</v>
      </c>
      <c r="I159" s="5">
        <v>315</v>
      </c>
      <c r="J159" s="5"/>
      <c r="K159" s="5">
        <v>0.8</v>
      </c>
      <c r="L159" s="5"/>
      <c r="M159" s="5"/>
      <c r="N159" s="26">
        <v>119.98</v>
      </c>
      <c r="O159" s="26"/>
      <c r="P159" s="26"/>
      <c r="Q159" s="26"/>
      <c r="R159" s="5">
        <f>SUM(D159:N159)</f>
        <v>3511.26</v>
      </c>
    </row>
    <row r="160" spans="2:18" ht="12.75">
      <c r="B160" s="123"/>
      <c r="C160" s="12" t="s">
        <v>85</v>
      </c>
      <c r="D160" s="7">
        <f aca="true" t="shared" si="16" ref="D160:N160">SUM(D157:D159)</f>
        <v>0</v>
      </c>
      <c r="E160" s="7">
        <f t="shared" si="16"/>
        <v>0</v>
      </c>
      <c r="F160" s="7">
        <f t="shared" si="16"/>
        <v>0</v>
      </c>
      <c r="G160" s="7">
        <f t="shared" si="16"/>
        <v>2760</v>
      </c>
      <c r="H160" s="7">
        <f t="shared" si="16"/>
        <v>315.48</v>
      </c>
      <c r="I160" s="7">
        <f t="shared" si="16"/>
        <v>315</v>
      </c>
      <c r="J160" s="7">
        <f t="shared" si="16"/>
        <v>0</v>
      </c>
      <c r="K160" s="7">
        <f t="shared" si="16"/>
        <v>2</v>
      </c>
      <c r="L160" s="7">
        <f t="shared" si="16"/>
        <v>0</v>
      </c>
      <c r="M160" s="7">
        <f t="shared" si="16"/>
        <v>0</v>
      </c>
      <c r="N160" s="7">
        <f t="shared" si="16"/>
        <v>119.98</v>
      </c>
      <c r="O160" s="7"/>
      <c r="P160" s="7"/>
      <c r="Q160" s="7"/>
      <c r="R160" s="7">
        <f>SUM(R157:R159)</f>
        <v>3512.46</v>
      </c>
    </row>
    <row r="161" spans="2:18" ht="12.75">
      <c r="B161" s="123"/>
      <c r="C161" s="5" t="s">
        <v>82</v>
      </c>
      <c r="D161" s="5"/>
      <c r="E161" s="5"/>
      <c r="F161" s="5"/>
      <c r="G161" s="5">
        <v>720</v>
      </c>
      <c r="H161" s="5">
        <v>131.75</v>
      </c>
      <c r="I161" s="5">
        <v>325</v>
      </c>
      <c r="J161" s="5"/>
      <c r="K161" s="5">
        <v>2.2</v>
      </c>
      <c r="L161" s="5"/>
      <c r="M161" s="5"/>
      <c r="N161" s="5"/>
      <c r="O161" s="5"/>
      <c r="P161" s="5"/>
      <c r="Q161" s="5"/>
      <c r="R161" s="5">
        <f>SUM(D161:N161)</f>
        <v>1178.95</v>
      </c>
    </row>
    <row r="162" spans="2:18" ht="12.75">
      <c r="B162" s="123"/>
      <c r="C162" s="11" t="s">
        <v>83</v>
      </c>
      <c r="D162" s="5"/>
      <c r="E162" s="5"/>
      <c r="F162" s="5"/>
      <c r="G162" s="5"/>
      <c r="H162" s="5"/>
      <c r="I162" s="5"/>
      <c r="J162" s="5"/>
      <c r="K162" s="5">
        <v>1.2</v>
      </c>
      <c r="L162" s="5"/>
      <c r="M162" s="5"/>
      <c r="N162" s="5"/>
      <c r="O162" s="5"/>
      <c r="P162" s="5"/>
      <c r="Q162" s="5"/>
      <c r="R162" s="5">
        <f>SUM(D162:N162)</f>
        <v>1.2</v>
      </c>
    </row>
    <row r="163" spans="2:18" ht="12.75">
      <c r="B163" s="123"/>
      <c r="C163" s="5" t="s">
        <v>84</v>
      </c>
      <c r="D163" s="5"/>
      <c r="E163" s="5"/>
      <c r="F163" s="5"/>
      <c r="G163" s="5"/>
      <c r="H163" s="5"/>
      <c r="I163" s="5"/>
      <c r="J163" s="5"/>
      <c r="K163" s="5"/>
      <c r="L163" s="5"/>
      <c r="M163" s="5"/>
      <c r="N163" s="5"/>
      <c r="O163" s="5"/>
      <c r="P163" s="5"/>
      <c r="Q163" s="5"/>
      <c r="R163" s="5">
        <f>SUM(D163:N163)</f>
        <v>0</v>
      </c>
    </row>
    <row r="164" spans="2:18" ht="12.75">
      <c r="B164" s="123"/>
      <c r="C164" s="16" t="s">
        <v>93</v>
      </c>
      <c r="D164" s="7">
        <f aca="true" t="shared" si="17" ref="D164:N164">SUM(D160:D163)</f>
        <v>0</v>
      </c>
      <c r="E164" s="7">
        <f t="shared" si="17"/>
        <v>0</v>
      </c>
      <c r="F164" s="7">
        <f t="shared" si="17"/>
        <v>0</v>
      </c>
      <c r="G164" s="7">
        <f t="shared" si="17"/>
        <v>3480</v>
      </c>
      <c r="H164" s="7">
        <f t="shared" si="17"/>
        <v>447.23</v>
      </c>
      <c r="I164" s="7">
        <f t="shared" si="17"/>
        <v>640</v>
      </c>
      <c r="J164" s="7">
        <f t="shared" si="17"/>
        <v>0</v>
      </c>
      <c r="K164" s="7">
        <f t="shared" si="17"/>
        <v>5.4</v>
      </c>
      <c r="L164" s="7">
        <f t="shared" si="17"/>
        <v>0</v>
      </c>
      <c r="M164" s="7">
        <f t="shared" si="17"/>
        <v>0</v>
      </c>
      <c r="N164" s="7">
        <f t="shared" si="17"/>
        <v>119.98</v>
      </c>
      <c r="O164" s="7"/>
      <c r="P164" s="7"/>
      <c r="Q164" s="7"/>
      <c r="R164" s="7">
        <f>SUM(R160:R163)</f>
        <v>4692.61</v>
      </c>
    </row>
    <row r="165" spans="2:18" ht="12.75">
      <c r="B165" s="124"/>
      <c r="C165" s="7" t="s">
        <v>94</v>
      </c>
      <c r="D165" s="18">
        <f>D164/$R$164*100</f>
        <v>0</v>
      </c>
      <c r="E165" s="18">
        <f aca="true" t="shared" si="18" ref="E165:N165">E164/$R$164*100</f>
        <v>0</v>
      </c>
      <c r="F165" s="18">
        <f t="shared" si="18"/>
        <v>0</v>
      </c>
      <c r="G165" s="18">
        <f t="shared" si="18"/>
        <v>74.15915663138425</v>
      </c>
      <c r="H165" s="18">
        <f t="shared" si="18"/>
        <v>9.53051713225689</v>
      </c>
      <c r="I165" s="18">
        <f t="shared" si="18"/>
        <v>13.63846558738101</v>
      </c>
      <c r="J165" s="18">
        <f t="shared" si="18"/>
        <v>0</v>
      </c>
      <c r="K165" s="18">
        <f t="shared" si="18"/>
        <v>0.11507455339352729</v>
      </c>
      <c r="L165" s="18">
        <f t="shared" si="18"/>
        <v>0</v>
      </c>
      <c r="M165" s="18">
        <f t="shared" si="18"/>
        <v>0</v>
      </c>
      <c r="N165" s="18">
        <f t="shared" si="18"/>
        <v>2.556786095584334</v>
      </c>
      <c r="O165" s="18"/>
      <c r="P165" s="18"/>
      <c r="Q165" s="18"/>
      <c r="R165" s="18">
        <f>SUM(D165:N165)</f>
        <v>100</v>
      </c>
    </row>
    <row r="167" spans="2:18" ht="38.25" customHeight="1">
      <c r="B167" s="58" t="s">
        <v>105</v>
      </c>
      <c r="C167" s="114" t="s">
        <v>1</v>
      </c>
      <c r="D167" s="115"/>
      <c r="E167" s="115"/>
      <c r="F167" s="115"/>
      <c r="G167" s="115"/>
      <c r="H167" s="115"/>
      <c r="I167" s="115"/>
      <c r="J167" s="115"/>
      <c r="K167" s="115"/>
      <c r="L167" s="115"/>
      <c r="M167" s="115"/>
      <c r="N167" s="115"/>
      <c r="O167" s="115"/>
      <c r="P167" s="115"/>
      <c r="Q167" s="115"/>
      <c r="R167" s="28">
        <v>660</v>
      </c>
    </row>
    <row r="168" spans="2:18" ht="12.75">
      <c r="B168" s="59"/>
      <c r="C168" s="70" t="s">
        <v>110</v>
      </c>
      <c r="D168" s="84"/>
      <c r="E168" s="84"/>
      <c r="F168" s="84"/>
      <c r="G168" s="84"/>
      <c r="H168" s="84"/>
      <c r="I168" s="84"/>
      <c r="J168" s="84"/>
      <c r="K168" s="84"/>
      <c r="L168" s="84"/>
      <c r="M168" s="84"/>
      <c r="N168" s="84"/>
      <c r="O168" s="84"/>
      <c r="P168" s="84"/>
      <c r="Q168" s="84"/>
      <c r="R168" s="71">
        <v>2100</v>
      </c>
    </row>
    <row r="169" spans="2:18" ht="37.5" customHeight="1">
      <c r="B169" s="60"/>
      <c r="C169" s="118" t="s">
        <v>2</v>
      </c>
      <c r="D169" s="119"/>
      <c r="E169" s="119"/>
      <c r="F169" s="119"/>
      <c r="G169" s="119"/>
      <c r="H169" s="119"/>
      <c r="I169" s="119"/>
      <c r="J169" s="119"/>
      <c r="K169" s="119"/>
      <c r="L169" s="119"/>
      <c r="M169" s="119"/>
      <c r="N169" s="119"/>
      <c r="O169" s="119"/>
      <c r="P169" s="119"/>
      <c r="Q169" s="119"/>
      <c r="R169" s="66">
        <v>720</v>
      </c>
    </row>
    <row r="170" spans="16:18" ht="12.75">
      <c r="P170" s="85"/>
      <c r="Q170" s="67" t="s">
        <v>109</v>
      </c>
      <c r="R170" s="68">
        <f>SUM(R167:R169)</f>
        <v>3480</v>
      </c>
    </row>
    <row r="171" spans="2:6" ht="12.75">
      <c r="B171" s="122" t="s">
        <v>63</v>
      </c>
      <c r="C171" s="131" t="s">
        <v>99</v>
      </c>
      <c r="D171" s="129" t="s">
        <v>91</v>
      </c>
      <c r="E171" s="130"/>
      <c r="F171" s="122" t="s">
        <v>98</v>
      </c>
    </row>
    <row r="172" spans="2:6" ht="12.75">
      <c r="B172" s="123"/>
      <c r="C172" s="132"/>
      <c r="D172" s="14" t="s">
        <v>89</v>
      </c>
      <c r="E172" s="13" t="s">
        <v>90</v>
      </c>
      <c r="F172" s="123"/>
    </row>
    <row r="173" spans="2:6" ht="12.75">
      <c r="B173" s="123"/>
      <c r="C173" s="132"/>
      <c r="D173" s="15">
        <v>40651</v>
      </c>
      <c r="E173" s="26">
        <v>1500</v>
      </c>
      <c r="F173" s="123"/>
    </row>
    <row r="174" spans="2:6" ht="12.75">
      <c r="B174" s="123"/>
      <c r="C174" s="133"/>
      <c r="D174" s="15">
        <v>40777</v>
      </c>
      <c r="E174" s="26">
        <v>2570</v>
      </c>
      <c r="F174" s="124"/>
    </row>
    <row r="175" spans="2:6" ht="12.75">
      <c r="B175" s="123"/>
      <c r="C175" s="23">
        <v>4070</v>
      </c>
      <c r="D175" s="16"/>
      <c r="E175" s="7">
        <f>SUM(E173:E174)</f>
        <v>4070</v>
      </c>
      <c r="F175" s="7">
        <f>R184</f>
        <v>3446.21</v>
      </c>
    </row>
    <row r="176" spans="2:18" ht="36">
      <c r="B176" s="123"/>
      <c r="C176" s="17" t="s">
        <v>92</v>
      </c>
      <c r="D176" s="31" t="s">
        <v>70</v>
      </c>
      <c r="E176" s="31" t="s">
        <v>71</v>
      </c>
      <c r="F176" s="31" t="s">
        <v>72</v>
      </c>
      <c r="G176" s="31" t="s">
        <v>73</v>
      </c>
      <c r="H176" s="31" t="s">
        <v>95</v>
      </c>
      <c r="I176" s="31" t="s">
        <v>74</v>
      </c>
      <c r="J176" s="31" t="s">
        <v>86</v>
      </c>
      <c r="K176" s="32" t="s">
        <v>75</v>
      </c>
      <c r="L176" s="32" t="s">
        <v>96</v>
      </c>
      <c r="M176" s="32" t="s">
        <v>76</v>
      </c>
      <c r="N176" s="32" t="s">
        <v>77</v>
      </c>
      <c r="O176" s="32" t="s">
        <v>116</v>
      </c>
      <c r="P176" s="32"/>
      <c r="Q176" s="32"/>
      <c r="R176" s="33" t="s">
        <v>80</v>
      </c>
    </row>
    <row r="177" spans="2:18" ht="12.75">
      <c r="B177" s="123"/>
      <c r="C177" s="11" t="s">
        <v>78</v>
      </c>
      <c r="D177" s="5">
        <f>100+400</f>
        <v>500</v>
      </c>
      <c r="E177" s="5"/>
      <c r="F177" s="26">
        <v>66.34</v>
      </c>
      <c r="G177" s="5">
        <f>460+450</f>
        <v>910</v>
      </c>
      <c r="H177" s="5"/>
      <c r="I177" s="5"/>
      <c r="J177" s="26"/>
      <c r="K177" s="26">
        <v>3.8</v>
      </c>
      <c r="L177" s="26"/>
      <c r="M177" s="26"/>
      <c r="N177" s="26"/>
      <c r="O177" s="5"/>
      <c r="P177" s="26"/>
      <c r="Q177" s="26"/>
      <c r="R177" s="5">
        <f>SUM(D177:N177)</f>
        <v>1480.14</v>
      </c>
    </row>
    <row r="178" spans="2:18" ht="12.75">
      <c r="B178" s="123"/>
      <c r="C178" s="5" t="s">
        <v>79</v>
      </c>
      <c r="D178" s="5"/>
      <c r="E178" s="5"/>
      <c r="F178" s="5"/>
      <c r="G178" s="5"/>
      <c r="H178" s="26"/>
      <c r="I178" s="26"/>
      <c r="J178" s="26"/>
      <c r="K178" s="26"/>
      <c r="L178" s="26"/>
      <c r="M178" s="26"/>
      <c r="N178" s="26"/>
      <c r="O178" s="26"/>
      <c r="P178" s="26"/>
      <c r="Q178" s="26"/>
      <c r="R178" s="5">
        <f>SUM(D178:O178)</f>
        <v>0</v>
      </c>
    </row>
    <row r="179" spans="2:18" ht="12.75">
      <c r="B179" s="123"/>
      <c r="C179" s="11" t="s">
        <v>81</v>
      </c>
      <c r="D179" s="5"/>
      <c r="E179" s="5"/>
      <c r="F179" s="5"/>
      <c r="G179" s="5"/>
      <c r="H179" s="5"/>
      <c r="I179" s="5"/>
      <c r="J179" s="5"/>
      <c r="K179" s="5">
        <v>1.5</v>
      </c>
      <c r="L179" s="5"/>
      <c r="M179" s="5"/>
      <c r="N179" s="26"/>
      <c r="O179" s="26"/>
      <c r="P179" s="26"/>
      <c r="Q179" s="26"/>
      <c r="R179" s="5">
        <f>SUM(D179:O179)</f>
        <v>1.5</v>
      </c>
    </row>
    <row r="180" spans="2:18" ht="12.75">
      <c r="B180" s="123"/>
      <c r="C180" s="12" t="s">
        <v>85</v>
      </c>
      <c r="D180" s="7">
        <f aca="true" t="shared" si="19" ref="D180:R180">SUM(D177:D179)</f>
        <v>500</v>
      </c>
      <c r="E180" s="7">
        <f t="shared" si="19"/>
        <v>0</v>
      </c>
      <c r="F180" s="7">
        <f>SUM(F177:F179)</f>
        <v>66.34</v>
      </c>
      <c r="G180" s="7">
        <f t="shared" si="19"/>
        <v>910</v>
      </c>
      <c r="H180" s="7">
        <f t="shared" si="19"/>
        <v>0</v>
      </c>
      <c r="I180" s="7">
        <f t="shared" si="19"/>
        <v>0</v>
      </c>
      <c r="J180" s="7">
        <f t="shared" si="19"/>
        <v>0</v>
      </c>
      <c r="K180" s="7">
        <f t="shared" si="19"/>
        <v>5.3</v>
      </c>
      <c r="L180" s="7">
        <f t="shared" si="19"/>
        <v>0</v>
      </c>
      <c r="M180" s="7">
        <f t="shared" si="19"/>
        <v>0</v>
      </c>
      <c r="N180" s="7">
        <f t="shared" si="19"/>
        <v>0</v>
      </c>
      <c r="O180" s="7">
        <f t="shared" si="19"/>
        <v>0</v>
      </c>
      <c r="P180" s="7"/>
      <c r="Q180" s="7"/>
      <c r="R180" s="7">
        <f t="shared" si="19"/>
        <v>1481.64</v>
      </c>
    </row>
    <row r="181" spans="2:18" ht="12.75">
      <c r="B181" s="123"/>
      <c r="C181" s="5" t="s">
        <v>82</v>
      </c>
      <c r="D181" s="5"/>
      <c r="E181" s="5"/>
      <c r="F181" s="5"/>
      <c r="G181" s="5"/>
      <c r="H181" s="5"/>
      <c r="I181" s="5"/>
      <c r="J181" s="5"/>
      <c r="K181" s="5">
        <v>1.5</v>
      </c>
      <c r="L181" s="5"/>
      <c r="M181" s="5"/>
      <c r="N181" s="5"/>
      <c r="O181" s="5"/>
      <c r="P181" s="5"/>
      <c r="Q181" s="5"/>
      <c r="R181" s="5">
        <f>SUM(D181:O181)</f>
        <v>1.5</v>
      </c>
    </row>
    <row r="182" spans="2:18" ht="12.75">
      <c r="B182" s="123"/>
      <c r="C182" s="11" t="s">
        <v>83</v>
      </c>
      <c r="D182" s="5"/>
      <c r="E182" s="5"/>
      <c r="F182" s="5">
        <f>39+79+83+39+161.6+59.97</f>
        <v>461.57000000000005</v>
      </c>
      <c r="G182" s="5">
        <f>440+544+160</f>
        <v>1144</v>
      </c>
      <c r="H182" s="5"/>
      <c r="I182" s="5"/>
      <c r="J182" s="5">
        <f>129+67</f>
        <v>196</v>
      </c>
      <c r="K182" s="5">
        <v>2.3</v>
      </c>
      <c r="L182" s="5"/>
      <c r="M182" s="5"/>
      <c r="N182" s="5"/>
      <c r="O182" s="5">
        <f>64.8+94.4</f>
        <v>159.2</v>
      </c>
      <c r="P182" s="5"/>
      <c r="Q182" s="5"/>
      <c r="R182" s="5">
        <f>SUM(D182:O182)</f>
        <v>1963.0700000000002</v>
      </c>
    </row>
    <row r="183" spans="2:18" ht="12.75">
      <c r="B183" s="123"/>
      <c r="C183" s="5" t="s">
        <v>84</v>
      </c>
      <c r="D183" s="5"/>
      <c r="E183" s="5"/>
      <c r="F183" s="5"/>
      <c r="G183" s="5"/>
      <c r="H183" s="5"/>
      <c r="I183" s="5"/>
      <c r="J183" s="5"/>
      <c r="K183" s="5"/>
      <c r="L183" s="5"/>
      <c r="M183" s="5"/>
      <c r="N183" s="5"/>
      <c r="O183" s="5"/>
      <c r="P183" s="5"/>
      <c r="Q183" s="5"/>
      <c r="R183" s="5">
        <f>SUM(D183:O183)</f>
        <v>0</v>
      </c>
    </row>
    <row r="184" spans="2:18" ht="12.75">
      <c r="B184" s="123"/>
      <c r="C184" s="16" t="s">
        <v>93</v>
      </c>
      <c r="D184" s="7">
        <f aca="true" t="shared" si="20" ref="D184:R184">SUM(D180:D183)</f>
        <v>500</v>
      </c>
      <c r="E184" s="7">
        <f t="shared" si="20"/>
        <v>0</v>
      </c>
      <c r="F184" s="7">
        <f t="shared" si="20"/>
        <v>527.9100000000001</v>
      </c>
      <c r="G184" s="7">
        <f t="shared" si="20"/>
        <v>2054</v>
      </c>
      <c r="H184" s="7">
        <f t="shared" si="20"/>
        <v>0</v>
      </c>
      <c r="I184" s="7">
        <f t="shared" si="20"/>
        <v>0</v>
      </c>
      <c r="J184" s="7">
        <f t="shared" si="20"/>
        <v>196</v>
      </c>
      <c r="K184" s="7">
        <f t="shared" si="20"/>
        <v>9.1</v>
      </c>
      <c r="L184" s="7">
        <f t="shared" si="20"/>
        <v>0</v>
      </c>
      <c r="M184" s="7">
        <f t="shared" si="20"/>
        <v>0</v>
      </c>
      <c r="N184" s="7">
        <f t="shared" si="20"/>
        <v>0</v>
      </c>
      <c r="O184" s="7">
        <f t="shared" si="20"/>
        <v>159.2</v>
      </c>
      <c r="P184" s="7"/>
      <c r="Q184" s="7"/>
      <c r="R184" s="7">
        <f t="shared" si="20"/>
        <v>3446.21</v>
      </c>
    </row>
    <row r="185" spans="2:18" ht="12.75">
      <c r="B185" s="124"/>
      <c r="C185" s="7" t="s">
        <v>94</v>
      </c>
      <c r="D185" s="18">
        <f>D184/$R$184*100</f>
        <v>14.508692157471542</v>
      </c>
      <c r="E185" s="18">
        <f aca="true" t="shared" si="21" ref="E185:O185">E184/$R$184*100</f>
        <v>0</v>
      </c>
      <c r="F185" s="18">
        <f t="shared" si="21"/>
        <v>15.318567353701603</v>
      </c>
      <c r="G185" s="18">
        <f t="shared" si="21"/>
        <v>59.60170738289309</v>
      </c>
      <c r="H185" s="18">
        <f t="shared" si="21"/>
        <v>0</v>
      </c>
      <c r="I185" s="18">
        <f t="shared" si="21"/>
        <v>0</v>
      </c>
      <c r="J185" s="18">
        <f t="shared" si="21"/>
        <v>5.687407325728843</v>
      </c>
      <c r="K185" s="18">
        <f t="shared" si="21"/>
        <v>0.264058197265982</v>
      </c>
      <c r="L185" s="18">
        <f t="shared" si="21"/>
        <v>0</v>
      </c>
      <c r="M185" s="18">
        <f t="shared" si="21"/>
        <v>0</v>
      </c>
      <c r="N185" s="18">
        <f t="shared" si="21"/>
        <v>0</v>
      </c>
      <c r="O185" s="18">
        <f t="shared" si="21"/>
        <v>4.619567582938938</v>
      </c>
      <c r="P185" s="18"/>
      <c r="Q185" s="18"/>
      <c r="R185" s="18">
        <f>SUM(D185:O185)</f>
        <v>100</v>
      </c>
    </row>
    <row r="187" spans="2:18" ht="12.75">
      <c r="B187" s="58" t="s">
        <v>105</v>
      </c>
      <c r="C187" s="5" t="s">
        <v>114</v>
      </c>
      <c r="D187" s="5"/>
      <c r="E187" s="5"/>
      <c r="F187" s="5"/>
      <c r="G187" s="5"/>
      <c r="H187" s="5"/>
      <c r="I187" s="5"/>
      <c r="J187" s="5"/>
      <c r="K187" s="5"/>
      <c r="L187" s="5"/>
      <c r="M187" s="5"/>
      <c r="N187" s="5"/>
      <c r="O187" s="5"/>
      <c r="P187" s="5"/>
      <c r="Q187" s="5"/>
      <c r="R187" s="28">
        <v>460</v>
      </c>
    </row>
    <row r="188" spans="2:18" ht="24.75" customHeight="1">
      <c r="B188" s="59"/>
      <c r="C188" s="125" t="s">
        <v>137</v>
      </c>
      <c r="D188" s="125"/>
      <c r="E188" s="125"/>
      <c r="F188" s="125"/>
      <c r="G188" s="125"/>
      <c r="H188" s="125"/>
      <c r="I188" s="125"/>
      <c r="J188" s="125"/>
      <c r="K188" s="125"/>
      <c r="L188" s="125"/>
      <c r="M188" s="125"/>
      <c r="N188" s="125"/>
      <c r="O188" s="125"/>
      <c r="P188" s="125"/>
      <c r="Q188" s="125"/>
      <c r="R188" s="64">
        <v>450</v>
      </c>
    </row>
    <row r="189" spans="2:18" ht="25.5" customHeight="1">
      <c r="B189" s="59"/>
      <c r="C189" s="125" t="s">
        <v>115</v>
      </c>
      <c r="D189" s="125"/>
      <c r="E189" s="125"/>
      <c r="F189" s="125"/>
      <c r="G189" s="125"/>
      <c r="H189" s="125"/>
      <c r="I189" s="125"/>
      <c r="J189" s="125"/>
      <c r="K189" s="125"/>
      <c r="L189" s="125"/>
      <c r="M189" s="125"/>
      <c r="N189" s="125"/>
      <c r="O189" s="125"/>
      <c r="P189" s="125"/>
      <c r="Q189" s="125"/>
      <c r="R189" s="64">
        <v>440</v>
      </c>
    </row>
    <row r="190" spans="2:18" ht="24.75" customHeight="1">
      <c r="B190" s="59"/>
      <c r="C190" s="125" t="s">
        <v>138</v>
      </c>
      <c r="D190" s="125"/>
      <c r="E190" s="125"/>
      <c r="F190" s="125"/>
      <c r="G190" s="125"/>
      <c r="H190" s="125"/>
      <c r="I190" s="125"/>
      <c r="J190" s="125"/>
      <c r="K190" s="125"/>
      <c r="L190" s="125"/>
      <c r="M190" s="125"/>
      <c r="N190" s="125"/>
      <c r="O190" s="125"/>
      <c r="P190" s="125"/>
      <c r="Q190" s="125"/>
      <c r="R190" s="64">
        <v>544</v>
      </c>
    </row>
    <row r="191" spans="2:18" ht="12.75">
      <c r="B191" s="60"/>
      <c r="C191" s="5" t="s">
        <v>3</v>
      </c>
      <c r="D191" s="5"/>
      <c r="E191" s="5"/>
      <c r="F191" s="5"/>
      <c r="G191" s="5"/>
      <c r="H191" s="5"/>
      <c r="I191" s="5"/>
      <c r="J191" s="5"/>
      <c r="K191" s="5"/>
      <c r="L191" s="5"/>
      <c r="M191" s="5"/>
      <c r="N191" s="5"/>
      <c r="O191" s="5"/>
      <c r="P191" s="5"/>
      <c r="Q191" s="5"/>
      <c r="R191" s="66">
        <v>160</v>
      </c>
    </row>
    <row r="192" spans="15:18" ht="12.75">
      <c r="O192" s="69" t="s">
        <v>88</v>
      </c>
      <c r="P192" s="69"/>
      <c r="Q192" s="69"/>
      <c r="R192" s="69">
        <f>SUM(R187:R191)</f>
        <v>2054</v>
      </c>
    </row>
    <row r="195" spans="2:6" ht="12.75">
      <c r="B195" s="122" t="s">
        <v>67</v>
      </c>
      <c r="C195" s="131" t="s">
        <v>99</v>
      </c>
      <c r="D195" s="129" t="s">
        <v>91</v>
      </c>
      <c r="E195" s="130"/>
      <c r="F195" s="122" t="s">
        <v>98</v>
      </c>
    </row>
    <row r="196" spans="2:6" ht="12.75">
      <c r="B196" s="123"/>
      <c r="C196" s="132"/>
      <c r="D196" s="14" t="s">
        <v>89</v>
      </c>
      <c r="E196" s="13" t="s">
        <v>90</v>
      </c>
      <c r="F196" s="123"/>
    </row>
    <row r="197" spans="2:6" ht="12.75">
      <c r="B197" s="123"/>
      <c r="C197" s="132"/>
      <c r="D197" s="34">
        <v>40581</v>
      </c>
      <c r="E197" s="35">
        <v>1500</v>
      </c>
      <c r="F197" s="123"/>
    </row>
    <row r="198" spans="2:6" ht="12.75">
      <c r="B198" s="123"/>
      <c r="C198" s="132"/>
      <c r="D198" s="15">
        <v>40652</v>
      </c>
      <c r="E198" s="26">
        <v>6500</v>
      </c>
      <c r="F198" s="123"/>
    </row>
    <row r="199" spans="2:6" ht="12.75">
      <c r="B199" s="123"/>
      <c r="C199" s="133"/>
      <c r="D199" s="15">
        <v>40778</v>
      </c>
      <c r="E199" s="26">
        <v>2000</v>
      </c>
      <c r="F199" s="124"/>
    </row>
    <row r="200" spans="2:6" ht="12.75">
      <c r="B200" s="123"/>
      <c r="C200" s="23">
        <v>10000</v>
      </c>
      <c r="D200" s="16"/>
      <c r="E200" s="7">
        <f>SUM(E197:E199)</f>
        <v>10000</v>
      </c>
      <c r="F200" s="7">
        <f>R212</f>
        <v>7739.139999999999</v>
      </c>
    </row>
    <row r="201" spans="2:18" ht="36">
      <c r="B201" s="123"/>
      <c r="C201" s="17" t="s">
        <v>92</v>
      </c>
      <c r="D201" s="31" t="s">
        <v>70</v>
      </c>
      <c r="E201" s="31" t="s">
        <v>71</v>
      </c>
      <c r="F201" s="31" t="s">
        <v>72</v>
      </c>
      <c r="G201" s="31" t="s">
        <v>73</v>
      </c>
      <c r="H201" s="31" t="s">
        <v>95</v>
      </c>
      <c r="I201" s="31" t="s">
        <v>74</v>
      </c>
      <c r="J201" s="31" t="s">
        <v>86</v>
      </c>
      <c r="K201" s="32" t="s">
        <v>75</v>
      </c>
      <c r="L201" s="32" t="s">
        <v>96</v>
      </c>
      <c r="M201" s="32" t="s">
        <v>76</v>
      </c>
      <c r="N201" s="32" t="s">
        <v>77</v>
      </c>
      <c r="O201" s="32" t="s">
        <v>118</v>
      </c>
      <c r="P201" s="32"/>
      <c r="Q201" s="32"/>
      <c r="R201" s="33" t="s">
        <v>80</v>
      </c>
    </row>
    <row r="202" spans="2:18" ht="12.75">
      <c r="B202" s="123"/>
      <c r="C202" s="86" t="s">
        <v>100</v>
      </c>
      <c r="D202" s="87"/>
      <c r="E202" s="87"/>
      <c r="F202" s="87"/>
      <c r="G202" s="87">
        <f>60+60+80+180+60</f>
        <v>440</v>
      </c>
      <c r="H202" s="87">
        <v>33.05</v>
      </c>
      <c r="I202" s="87"/>
      <c r="J202" s="87"/>
      <c r="K202" s="87">
        <f>1.2+1.4+1.4+0.8+2.2</f>
        <v>7</v>
      </c>
      <c r="L202" s="87"/>
      <c r="M202" s="87"/>
      <c r="N202" s="87"/>
      <c r="O202" s="87"/>
      <c r="P202" s="87"/>
      <c r="Q202" s="87"/>
      <c r="R202" s="88">
        <f aca="true" t="shared" si="22" ref="R202:R207">SUM(D202:O202)</f>
        <v>480.05</v>
      </c>
    </row>
    <row r="203" spans="2:18" ht="12.75">
      <c r="B203" s="123"/>
      <c r="C203" s="86" t="s">
        <v>101</v>
      </c>
      <c r="D203" s="87"/>
      <c r="E203" s="87"/>
      <c r="F203" s="87"/>
      <c r="G203" s="87">
        <f>910</f>
        <v>910</v>
      </c>
      <c r="H203" s="87">
        <v>17.47</v>
      </c>
      <c r="I203" s="87"/>
      <c r="J203" s="87"/>
      <c r="K203" s="87">
        <f>1.4+0.8+0.8+0.8+0.8</f>
        <v>4.6</v>
      </c>
      <c r="L203" s="87"/>
      <c r="M203" s="87"/>
      <c r="N203" s="87">
        <v>87</v>
      </c>
      <c r="O203" s="87"/>
      <c r="P203" s="87"/>
      <c r="Q203" s="87"/>
      <c r="R203" s="88">
        <f t="shared" si="22"/>
        <v>1019.07</v>
      </c>
    </row>
    <row r="204" spans="2:18" ht="12.75">
      <c r="B204" s="123"/>
      <c r="C204" s="89" t="s">
        <v>102</v>
      </c>
      <c r="D204" s="90">
        <f>SUM(D202:D203)</f>
        <v>0</v>
      </c>
      <c r="E204" s="90">
        <f aca="true" t="shared" si="23" ref="E204:O204">SUM(E202:E203)</f>
        <v>0</v>
      </c>
      <c r="F204" s="90">
        <f t="shared" si="23"/>
        <v>0</v>
      </c>
      <c r="G204" s="90">
        <f t="shared" si="23"/>
        <v>1350</v>
      </c>
      <c r="H204" s="90">
        <f t="shared" si="23"/>
        <v>50.519999999999996</v>
      </c>
      <c r="I204" s="90">
        <f t="shared" si="23"/>
        <v>0</v>
      </c>
      <c r="J204" s="90">
        <f t="shared" si="23"/>
        <v>0</v>
      </c>
      <c r="K204" s="90">
        <f t="shared" si="23"/>
        <v>11.6</v>
      </c>
      <c r="L204" s="90">
        <f t="shared" si="23"/>
        <v>0</v>
      </c>
      <c r="M204" s="90">
        <f t="shared" si="23"/>
        <v>0</v>
      </c>
      <c r="N204" s="90">
        <f t="shared" si="23"/>
        <v>87</v>
      </c>
      <c r="O204" s="90">
        <f t="shared" si="23"/>
        <v>0</v>
      </c>
      <c r="P204" s="90"/>
      <c r="Q204" s="90"/>
      <c r="R204" s="91">
        <f t="shared" si="22"/>
        <v>1499.12</v>
      </c>
    </row>
    <row r="205" spans="2:18" ht="12.75">
      <c r="B205" s="123"/>
      <c r="C205" s="11" t="s">
        <v>78</v>
      </c>
      <c r="D205" s="5"/>
      <c r="E205" s="5"/>
      <c r="F205" s="5"/>
      <c r="G205" s="5">
        <v>2310</v>
      </c>
      <c r="H205" s="5">
        <f>1198.6+35.36+426.4+400.9</f>
        <v>2061.2599999999998</v>
      </c>
      <c r="I205" s="5"/>
      <c r="J205" s="26"/>
      <c r="K205" s="26">
        <v>8.4</v>
      </c>
      <c r="L205" s="26"/>
      <c r="M205" s="26"/>
      <c r="N205" s="26"/>
      <c r="O205" s="26">
        <v>64.48</v>
      </c>
      <c r="P205" s="26"/>
      <c r="Q205" s="26"/>
      <c r="R205" s="5">
        <f t="shared" si="22"/>
        <v>4444.139999999999</v>
      </c>
    </row>
    <row r="206" spans="2:18" ht="12.75">
      <c r="B206" s="123"/>
      <c r="C206" s="5" t="s">
        <v>79</v>
      </c>
      <c r="D206" s="5"/>
      <c r="E206" s="5"/>
      <c r="F206" s="5"/>
      <c r="G206" s="5">
        <v>165</v>
      </c>
      <c r="H206" s="26"/>
      <c r="I206" s="26"/>
      <c r="J206" s="26"/>
      <c r="K206" s="26">
        <v>1.6</v>
      </c>
      <c r="L206" s="26"/>
      <c r="M206" s="26"/>
      <c r="N206" s="26">
        <v>193.5</v>
      </c>
      <c r="O206" s="26"/>
      <c r="P206" s="26"/>
      <c r="Q206" s="26"/>
      <c r="R206" s="5">
        <f t="shared" si="22"/>
        <v>360.1</v>
      </c>
    </row>
    <row r="207" spans="2:18" ht="12.75">
      <c r="B207" s="123"/>
      <c r="C207" s="11" t="s">
        <v>81</v>
      </c>
      <c r="D207" s="5">
        <v>103.58</v>
      </c>
      <c r="E207" s="5"/>
      <c r="F207" s="5"/>
      <c r="G207" s="5"/>
      <c r="H207" s="5"/>
      <c r="I207" s="5"/>
      <c r="J207" s="5"/>
      <c r="K207" s="5">
        <v>2.2</v>
      </c>
      <c r="L207" s="5"/>
      <c r="M207" s="5">
        <v>580</v>
      </c>
      <c r="N207" s="26"/>
      <c r="O207" s="26"/>
      <c r="P207" s="26"/>
      <c r="Q207" s="26"/>
      <c r="R207" s="5">
        <f t="shared" si="22"/>
        <v>685.78</v>
      </c>
    </row>
    <row r="208" spans="2:18" ht="12.75">
      <c r="B208" s="123"/>
      <c r="C208" s="12" t="s">
        <v>103</v>
      </c>
      <c r="D208" s="7">
        <f>SUM(D204:D207)</f>
        <v>103.58</v>
      </c>
      <c r="E208" s="7">
        <f aca="true" t="shared" si="24" ref="E208:O208">SUM(E204:E207)</f>
        <v>0</v>
      </c>
      <c r="F208" s="7">
        <f t="shared" si="24"/>
        <v>0</v>
      </c>
      <c r="G208" s="7">
        <f t="shared" si="24"/>
        <v>3825</v>
      </c>
      <c r="H208" s="7">
        <f t="shared" si="24"/>
        <v>2111.7799999999997</v>
      </c>
      <c r="I208" s="7">
        <f t="shared" si="24"/>
        <v>0</v>
      </c>
      <c r="J208" s="7">
        <f t="shared" si="24"/>
        <v>0</v>
      </c>
      <c r="K208" s="7">
        <f t="shared" si="24"/>
        <v>23.8</v>
      </c>
      <c r="L208" s="7">
        <f t="shared" si="24"/>
        <v>0</v>
      </c>
      <c r="M208" s="7">
        <f t="shared" si="24"/>
        <v>580</v>
      </c>
      <c r="N208" s="7">
        <f t="shared" si="24"/>
        <v>280.5</v>
      </c>
      <c r="O208" s="7">
        <f t="shared" si="24"/>
        <v>64.48</v>
      </c>
      <c r="P208" s="7"/>
      <c r="Q208" s="7"/>
      <c r="R208" s="36">
        <f>SUM(R204:R207)</f>
        <v>6989.139999999999</v>
      </c>
    </row>
    <row r="209" spans="2:18" ht="12.75">
      <c r="B209" s="123"/>
      <c r="C209" s="5" t="s">
        <v>82</v>
      </c>
      <c r="D209" s="5"/>
      <c r="E209" s="5"/>
      <c r="F209" s="5"/>
      <c r="G209" s="5"/>
      <c r="H209" s="5">
        <v>216.6</v>
      </c>
      <c r="I209" s="5"/>
      <c r="J209" s="5"/>
      <c r="K209" s="5">
        <f>1.4</f>
        <v>1.4</v>
      </c>
      <c r="L209" s="5"/>
      <c r="M209" s="5"/>
      <c r="N209" s="5"/>
      <c r="O209" s="5"/>
      <c r="P209" s="5"/>
      <c r="Q209" s="5"/>
      <c r="R209" s="5">
        <f>SUM(D209:O209)</f>
        <v>218</v>
      </c>
    </row>
    <row r="210" spans="2:18" ht="12.75">
      <c r="B210" s="123"/>
      <c r="C210" s="11" t="s">
        <v>83</v>
      </c>
      <c r="D210" s="5"/>
      <c r="E210" s="5"/>
      <c r="F210" s="5"/>
      <c r="G210" s="5">
        <v>175</v>
      </c>
      <c r="H210" s="5">
        <v>152</v>
      </c>
      <c r="I210" s="5"/>
      <c r="J210" s="5"/>
      <c r="K210" s="5">
        <f>1.2+0.8+0.8+0.8+1.4</f>
        <v>5</v>
      </c>
      <c r="L210" s="5"/>
      <c r="M210" s="5"/>
      <c r="N210" s="5"/>
      <c r="O210" s="5"/>
      <c r="P210" s="5"/>
      <c r="Q210" s="5"/>
      <c r="R210" s="5">
        <f>SUM(D210:O210)</f>
        <v>332</v>
      </c>
    </row>
    <row r="211" spans="2:18" ht="12.75">
      <c r="B211" s="123"/>
      <c r="C211" s="5" t="s">
        <v>84</v>
      </c>
      <c r="D211" s="5">
        <v>100</v>
      </c>
      <c r="E211" s="5"/>
      <c r="F211" s="5"/>
      <c r="G211" s="5">
        <v>100</v>
      </c>
      <c r="H211" s="5"/>
      <c r="I211" s="5"/>
      <c r="J211" s="5"/>
      <c r="K211" s="5"/>
      <c r="L211" s="5"/>
      <c r="M211" s="5"/>
      <c r="N211" s="5"/>
      <c r="O211" s="5"/>
      <c r="P211" s="5"/>
      <c r="Q211" s="5"/>
      <c r="R211" s="5">
        <f>SUM(D211:O211)</f>
        <v>200</v>
      </c>
    </row>
    <row r="212" spans="2:18" ht="12.75">
      <c r="B212" s="123"/>
      <c r="C212" s="16" t="s">
        <v>104</v>
      </c>
      <c r="D212" s="7">
        <f aca="true" t="shared" si="25" ref="D212:R212">SUM(D208:D211)</f>
        <v>203.57999999999998</v>
      </c>
      <c r="E212" s="7">
        <f t="shared" si="25"/>
        <v>0</v>
      </c>
      <c r="F212" s="7">
        <f t="shared" si="25"/>
        <v>0</v>
      </c>
      <c r="G212" s="7">
        <f t="shared" si="25"/>
        <v>4100</v>
      </c>
      <c r="H212" s="7">
        <f t="shared" si="25"/>
        <v>2480.3799999999997</v>
      </c>
      <c r="I212" s="7">
        <f t="shared" si="25"/>
        <v>0</v>
      </c>
      <c r="J212" s="7">
        <f t="shared" si="25"/>
        <v>0</v>
      </c>
      <c r="K212" s="7">
        <f t="shared" si="25"/>
        <v>30.2</v>
      </c>
      <c r="L212" s="7">
        <f t="shared" si="25"/>
        <v>0</v>
      </c>
      <c r="M212" s="7">
        <f t="shared" si="25"/>
        <v>580</v>
      </c>
      <c r="N212" s="7">
        <f t="shared" si="25"/>
        <v>280.5</v>
      </c>
      <c r="O212" s="7">
        <f t="shared" si="25"/>
        <v>64.48</v>
      </c>
      <c r="P212" s="7"/>
      <c r="Q212" s="7"/>
      <c r="R212" s="7">
        <f t="shared" si="25"/>
        <v>7739.139999999999</v>
      </c>
    </row>
    <row r="213" spans="2:18" ht="12.75">
      <c r="B213" s="124"/>
      <c r="C213" s="7" t="s">
        <v>94</v>
      </c>
      <c r="D213" s="18">
        <f>D212/$R$212*100</f>
        <v>2.630524838677166</v>
      </c>
      <c r="E213" s="18">
        <f aca="true" t="shared" si="26" ref="E213:O213">E212/$R$212*100</f>
        <v>0</v>
      </c>
      <c r="F213" s="18">
        <f t="shared" si="26"/>
        <v>0</v>
      </c>
      <c r="G213" s="18">
        <f t="shared" si="26"/>
        <v>52.97746261212487</v>
      </c>
      <c r="H213" s="18">
        <f t="shared" si="26"/>
        <v>32.0498143204542</v>
      </c>
      <c r="I213" s="18">
        <f t="shared" si="26"/>
        <v>0</v>
      </c>
      <c r="J213" s="18">
        <f t="shared" si="26"/>
        <v>0</v>
      </c>
      <c r="K213" s="18">
        <f t="shared" si="26"/>
        <v>0.3902242368015051</v>
      </c>
      <c r="L213" s="18">
        <f t="shared" si="26"/>
        <v>0</v>
      </c>
      <c r="M213" s="18">
        <f t="shared" si="26"/>
        <v>7.494372759764005</v>
      </c>
      <c r="N213" s="18">
        <f t="shared" si="26"/>
        <v>3.6244337226100063</v>
      </c>
      <c r="O213" s="18">
        <f t="shared" si="26"/>
        <v>0.8331675095682467</v>
      </c>
      <c r="P213" s="18"/>
      <c r="Q213" s="18"/>
      <c r="R213" s="18">
        <f>SUM(D213:O213)</f>
        <v>99.99999999999999</v>
      </c>
    </row>
    <row r="215" spans="2:18" ht="12.75">
      <c r="B215" s="58" t="s">
        <v>105</v>
      </c>
      <c r="C215" s="98" t="s">
        <v>4</v>
      </c>
      <c r="D215" s="99"/>
      <c r="E215" s="99"/>
      <c r="F215" s="99"/>
      <c r="G215" s="99"/>
      <c r="H215" s="99"/>
      <c r="I215" s="99"/>
      <c r="J215" s="99"/>
      <c r="K215" s="99"/>
      <c r="L215" s="99"/>
      <c r="M215" s="99"/>
      <c r="N215" s="99"/>
      <c r="O215" s="99"/>
      <c r="P215" s="99"/>
      <c r="Q215" s="27"/>
      <c r="R215" s="105">
        <v>225</v>
      </c>
    </row>
    <row r="216" spans="2:18" ht="12.75">
      <c r="B216" s="59"/>
      <c r="C216" s="70" t="s">
        <v>23</v>
      </c>
      <c r="D216" s="84"/>
      <c r="E216" s="84"/>
      <c r="F216" s="84"/>
      <c r="G216" s="84"/>
      <c r="H216" s="84"/>
      <c r="I216" s="84"/>
      <c r="J216" s="84"/>
      <c r="K216" s="84"/>
      <c r="L216" s="84"/>
      <c r="M216" s="84"/>
      <c r="N216" s="84"/>
      <c r="O216" s="84"/>
      <c r="P216" s="84"/>
      <c r="Q216" s="84"/>
      <c r="R216" s="106">
        <v>225</v>
      </c>
    </row>
    <row r="217" spans="2:18" ht="12.75">
      <c r="B217" s="59"/>
      <c r="C217" s="96" t="s">
        <v>111</v>
      </c>
      <c r="D217" s="97"/>
      <c r="E217" s="97"/>
      <c r="F217" s="97"/>
      <c r="G217" s="97"/>
      <c r="H217" s="97"/>
      <c r="I217" s="97"/>
      <c r="J217" s="97"/>
      <c r="K217" s="97"/>
      <c r="L217" s="63"/>
      <c r="M217" s="63"/>
      <c r="N217" s="63"/>
      <c r="O217" s="63"/>
      <c r="P217" s="63"/>
      <c r="Q217" s="63"/>
      <c r="R217" s="107">
        <v>240</v>
      </c>
    </row>
    <row r="218" spans="2:18" ht="12.75">
      <c r="B218" s="59"/>
      <c r="C218" s="70" t="s">
        <v>159</v>
      </c>
      <c r="D218" s="84"/>
      <c r="E218" s="84"/>
      <c r="F218" s="84"/>
      <c r="G218" s="84"/>
      <c r="H218" s="84"/>
      <c r="I218" s="84"/>
      <c r="J218" s="84"/>
      <c r="K218" s="84"/>
      <c r="L218" s="84"/>
      <c r="M218" s="84"/>
      <c r="N218" s="84"/>
      <c r="O218" s="84"/>
      <c r="P218" s="84"/>
      <c r="Q218" s="84"/>
      <c r="R218" s="106">
        <v>225</v>
      </c>
    </row>
    <row r="219" spans="2:18" ht="12.75">
      <c r="B219" s="59"/>
      <c r="C219" s="29" t="s">
        <v>19</v>
      </c>
      <c r="D219" s="63"/>
      <c r="E219" s="63"/>
      <c r="F219" s="63"/>
      <c r="G219" s="63"/>
      <c r="H219" s="63"/>
      <c r="I219" s="63"/>
      <c r="J219" s="63"/>
      <c r="K219" s="63"/>
      <c r="L219" s="63"/>
      <c r="M219" s="63"/>
      <c r="N219" s="63"/>
      <c r="O219" s="63"/>
      <c r="P219" s="63"/>
      <c r="Q219" s="63"/>
      <c r="R219" s="107">
        <v>225</v>
      </c>
    </row>
    <row r="220" spans="2:18" ht="27" customHeight="1">
      <c r="B220" s="59"/>
      <c r="C220" s="114" t="s">
        <v>156</v>
      </c>
      <c r="D220" s="115"/>
      <c r="E220" s="115"/>
      <c r="F220" s="115"/>
      <c r="G220" s="115"/>
      <c r="H220" s="115"/>
      <c r="I220" s="115"/>
      <c r="J220" s="115"/>
      <c r="K220" s="115"/>
      <c r="L220" s="115"/>
      <c r="M220" s="115"/>
      <c r="N220" s="115"/>
      <c r="O220" s="115"/>
      <c r="P220" s="115"/>
      <c r="Q220" s="115"/>
      <c r="R220" s="106">
        <v>200</v>
      </c>
    </row>
    <row r="221" spans="2:18" ht="12.75">
      <c r="B221" s="59"/>
      <c r="C221" s="70" t="s">
        <v>20</v>
      </c>
      <c r="D221" s="84"/>
      <c r="E221" s="84"/>
      <c r="F221" s="84"/>
      <c r="G221" s="84"/>
      <c r="H221" s="84"/>
      <c r="I221" s="84"/>
      <c r="J221" s="84"/>
      <c r="K221" s="84"/>
      <c r="L221" s="84"/>
      <c r="M221" s="84"/>
      <c r="N221" s="84"/>
      <c r="O221" s="84"/>
      <c r="P221" s="84"/>
      <c r="Q221" s="84"/>
      <c r="R221" s="106">
        <v>225</v>
      </c>
    </row>
    <row r="222" spans="2:18" ht="24.75" customHeight="1">
      <c r="B222" s="59"/>
      <c r="C222" s="114" t="s">
        <v>21</v>
      </c>
      <c r="D222" s="115"/>
      <c r="E222" s="115"/>
      <c r="F222" s="115"/>
      <c r="G222" s="115"/>
      <c r="H222" s="115"/>
      <c r="I222" s="115"/>
      <c r="J222" s="115"/>
      <c r="K222" s="115"/>
      <c r="L222" s="115"/>
      <c r="M222" s="115"/>
      <c r="N222" s="115"/>
      <c r="O222" s="115"/>
      <c r="P222" s="115"/>
      <c r="Q222" s="115"/>
      <c r="R222" s="108">
        <v>200</v>
      </c>
    </row>
    <row r="223" spans="2:18" ht="27.75" customHeight="1">
      <c r="B223" s="59"/>
      <c r="C223" s="118" t="s">
        <v>154</v>
      </c>
      <c r="D223" s="119"/>
      <c r="E223" s="119"/>
      <c r="F223" s="119"/>
      <c r="G223" s="119"/>
      <c r="H223" s="119"/>
      <c r="I223" s="119"/>
      <c r="J223" s="119"/>
      <c r="K223" s="119"/>
      <c r="L223" s="119"/>
      <c r="M223" s="119"/>
      <c r="N223" s="119"/>
      <c r="O223" s="119"/>
      <c r="P223" s="119"/>
      <c r="Q223" s="119"/>
      <c r="R223" s="107">
        <v>200</v>
      </c>
    </row>
    <row r="224" spans="2:18" ht="12.75">
      <c r="B224" s="59"/>
      <c r="C224" s="70" t="s">
        <v>143</v>
      </c>
      <c r="D224" s="84"/>
      <c r="E224" s="84"/>
      <c r="F224" s="84"/>
      <c r="G224" s="84"/>
      <c r="H224" s="84"/>
      <c r="I224" s="84"/>
      <c r="J224" s="84"/>
      <c r="K224" s="84"/>
      <c r="L224" s="84"/>
      <c r="M224" s="84"/>
      <c r="N224" s="84"/>
      <c r="O224" s="84"/>
      <c r="P224" s="84"/>
      <c r="Q224" s="84"/>
      <c r="R224" s="106">
        <v>225</v>
      </c>
    </row>
    <row r="225" spans="2:18" ht="12.75">
      <c r="B225" s="59"/>
      <c r="C225" s="70" t="s">
        <v>157</v>
      </c>
      <c r="D225" s="84"/>
      <c r="E225" s="84"/>
      <c r="F225" s="84"/>
      <c r="G225" s="84"/>
      <c r="H225" s="84"/>
      <c r="I225" s="84"/>
      <c r="J225" s="84"/>
      <c r="K225" s="84"/>
      <c r="L225" s="84"/>
      <c r="M225" s="84"/>
      <c r="N225" s="84"/>
      <c r="O225" s="84"/>
      <c r="P225" s="84"/>
      <c r="Q225" s="84"/>
      <c r="R225" s="106">
        <v>325</v>
      </c>
    </row>
    <row r="226" spans="2:18" ht="12.75">
      <c r="B226" s="59"/>
      <c r="C226" s="29" t="s">
        <v>22</v>
      </c>
      <c r="D226" s="63"/>
      <c r="E226" s="63"/>
      <c r="F226" s="63"/>
      <c r="G226" s="63"/>
      <c r="H226" s="63"/>
      <c r="I226" s="63"/>
      <c r="J226" s="63"/>
      <c r="K226" s="63"/>
      <c r="L226" s="63"/>
      <c r="M226" s="63"/>
      <c r="N226" s="63"/>
      <c r="O226" s="63"/>
      <c r="P226" s="63"/>
      <c r="Q226" s="63"/>
      <c r="R226" s="107">
        <v>225</v>
      </c>
    </row>
    <row r="227" spans="2:18" ht="12.75">
      <c r="B227" s="59"/>
      <c r="C227" s="96" t="s">
        <v>153</v>
      </c>
      <c r="D227" s="97"/>
      <c r="E227" s="97"/>
      <c r="F227" s="97"/>
      <c r="G227" s="97"/>
      <c r="H227" s="97"/>
      <c r="I227" s="97"/>
      <c r="J227" s="97"/>
      <c r="K227" s="97"/>
      <c r="L227" s="97"/>
      <c r="M227" s="97"/>
      <c r="N227" s="97"/>
      <c r="O227" s="42"/>
      <c r="P227" s="63"/>
      <c r="Q227" s="63"/>
      <c r="R227" s="107">
        <v>150</v>
      </c>
    </row>
    <row r="228" spans="2:18" ht="27" customHeight="1">
      <c r="B228" s="59"/>
      <c r="C228" s="118" t="s">
        <v>155</v>
      </c>
      <c r="D228" s="119"/>
      <c r="E228" s="119"/>
      <c r="F228" s="119"/>
      <c r="G228" s="119"/>
      <c r="H228" s="119"/>
      <c r="I228" s="119"/>
      <c r="J228" s="119"/>
      <c r="K228" s="119"/>
      <c r="L228" s="119"/>
      <c r="M228" s="119"/>
      <c r="N228" s="119"/>
      <c r="O228" s="119"/>
      <c r="P228" s="119"/>
      <c r="Q228" s="119"/>
      <c r="R228" s="107"/>
    </row>
    <row r="229" spans="2:18" ht="12.75">
      <c r="B229" s="59"/>
      <c r="C229" s="70" t="s">
        <v>144</v>
      </c>
      <c r="D229" s="84"/>
      <c r="E229" s="84"/>
      <c r="F229" s="84"/>
      <c r="G229" s="84"/>
      <c r="H229" s="84"/>
      <c r="I229" s="84"/>
      <c r="J229" s="84"/>
      <c r="K229" s="84"/>
      <c r="L229" s="84"/>
      <c r="M229" s="84"/>
      <c r="N229" s="84"/>
      <c r="O229" s="84"/>
      <c r="P229" s="84"/>
      <c r="Q229" s="84"/>
      <c r="R229" s="106">
        <v>225</v>
      </c>
    </row>
    <row r="230" spans="2:18" ht="12.75">
      <c r="B230" s="109"/>
      <c r="C230" s="103" t="s">
        <v>158</v>
      </c>
      <c r="D230" s="104"/>
      <c r="E230" s="104"/>
      <c r="F230" s="104"/>
      <c r="G230" s="104"/>
      <c r="H230" s="104"/>
      <c r="I230" s="104"/>
      <c r="J230" s="104"/>
      <c r="K230" s="104"/>
      <c r="L230" s="104"/>
      <c r="M230" s="104"/>
      <c r="N230" s="104"/>
      <c r="O230" s="104"/>
      <c r="P230" s="104"/>
      <c r="Q230" s="104"/>
      <c r="R230" s="106">
        <v>225</v>
      </c>
    </row>
    <row r="231" spans="2:18" ht="26.25" customHeight="1">
      <c r="B231" s="59"/>
      <c r="C231" s="114" t="s">
        <v>145</v>
      </c>
      <c r="D231" s="115"/>
      <c r="E231" s="115"/>
      <c r="F231" s="115"/>
      <c r="G231" s="115"/>
      <c r="H231" s="115"/>
      <c r="I231" s="115"/>
      <c r="J231" s="115"/>
      <c r="K231" s="115"/>
      <c r="L231" s="115"/>
      <c r="M231" s="115"/>
      <c r="N231" s="115"/>
      <c r="O231" s="115"/>
      <c r="P231" s="115"/>
      <c r="Q231" s="115"/>
      <c r="R231" s="107">
        <v>200</v>
      </c>
    </row>
    <row r="232" spans="2:18" ht="12.75">
      <c r="B232" s="59"/>
      <c r="C232" s="70" t="s">
        <v>152</v>
      </c>
      <c r="D232" s="84"/>
      <c r="E232" s="84"/>
      <c r="F232" s="84"/>
      <c r="G232" s="84"/>
      <c r="H232" s="84"/>
      <c r="I232" s="84"/>
      <c r="J232" s="84"/>
      <c r="K232" s="84"/>
      <c r="L232" s="84"/>
      <c r="M232" s="84"/>
      <c r="N232" s="84"/>
      <c r="O232" s="84"/>
      <c r="P232" s="84"/>
      <c r="Q232" s="84"/>
      <c r="R232" s="106">
        <v>165</v>
      </c>
    </row>
    <row r="233" spans="2:18" ht="12.75">
      <c r="B233" s="60"/>
      <c r="C233" s="100" t="s">
        <v>5</v>
      </c>
      <c r="D233" s="101"/>
      <c r="E233" s="101"/>
      <c r="F233" s="101"/>
      <c r="G233" s="101"/>
      <c r="H233" s="101"/>
      <c r="I233" s="101"/>
      <c r="J233" s="101"/>
      <c r="K233" s="101"/>
      <c r="L233" s="101"/>
      <c r="M233" s="101"/>
      <c r="N233" s="101"/>
      <c r="O233" s="101"/>
      <c r="P233" s="101"/>
      <c r="Q233" s="65"/>
      <c r="R233" s="108">
        <v>175</v>
      </c>
    </row>
    <row r="234" spans="15:18" ht="12.75">
      <c r="O234" s="67" t="s">
        <v>109</v>
      </c>
      <c r="P234" s="81"/>
      <c r="Q234" s="81"/>
      <c r="R234" s="68">
        <f>SUM(R215:R233)</f>
        <v>3880</v>
      </c>
    </row>
    <row r="236" spans="2:6" ht="12.75">
      <c r="B236" s="135" t="s">
        <v>62</v>
      </c>
      <c r="C236" s="131" t="s">
        <v>99</v>
      </c>
      <c r="D236" s="129" t="s">
        <v>91</v>
      </c>
      <c r="E236" s="130"/>
      <c r="F236" s="122" t="s">
        <v>98</v>
      </c>
    </row>
    <row r="237" spans="2:6" ht="12.75">
      <c r="B237" s="137"/>
      <c r="C237" s="132"/>
      <c r="D237" s="14" t="s">
        <v>89</v>
      </c>
      <c r="E237" s="13" t="s">
        <v>90</v>
      </c>
      <c r="F237" s="123"/>
    </row>
    <row r="238" spans="2:6" ht="12.75">
      <c r="B238" s="137"/>
      <c r="C238" s="132"/>
      <c r="D238" s="34"/>
      <c r="E238" s="35"/>
      <c r="F238" s="123"/>
    </row>
    <row r="239" spans="2:6" ht="12.75">
      <c r="B239" s="137"/>
      <c r="C239" s="132"/>
      <c r="D239" s="15"/>
      <c r="E239" s="26"/>
      <c r="F239" s="123"/>
    </row>
    <row r="240" spans="2:6" ht="12.75">
      <c r="B240" s="137"/>
      <c r="C240" s="133"/>
      <c r="D240" s="15"/>
      <c r="E240" s="26"/>
      <c r="F240" s="124"/>
    </row>
    <row r="241" spans="2:6" ht="12.75">
      <c r="B241" s="137"/>
      <c r="C241" s="23">
        <v>400</v>
      </c>
      <c r="D241" s="16"/>
      <c r="E241" s="7">
        <f>SUM(E238:E240)</f>
        <v>0</v>
      </c>
      <c r="F241" s="7">
        <f>R244</f>
        <v>0</v>
      </c>
    </row>
    <row r="242" spans="2:18" ht="48">
      <c r="B242" s="137"/>
      <c r="C242" s="17" t="s">
        <v>92</v>
      </c>
      <c r="D242" s="31" t="s">
        <v>70</v>
      </c>
      <c r="E242" s="31" t="s">
        <v>71</v>
      </c>
      <c r="F242" s="31" t="s">
        <v>72</v>
      </c>
      <c r="G242" s="31" t="s">
        <v>73</v>
      </c>
      <c r="H242" s="31" t="s">
        <v>95</v>
      </c>
      <c r="I242" s="31" t="s">
        <v>74</v>
      </c>
      <c r="J242" s="31" t="s">
        <v>86</v>
      </c>
      <c r="K242" s="32" t="s">
        <v>75</v>
      </c>
      <c r="L242" s="32" t="s">
        <v>96</v>
      </c>
      <c r="M242" s="32" t="s">
        <v>76</v>
      </c>
      <c r="N242" s="32" t="s">
        <v>77</v>
      </c>
      <c r="O242" s="32" t="s">
        <v>117</v>
      </c>
      <c r="P242" s="32"/>
      <c r="Q242" s="32"/>
      <c r="R242" s="33" t="s">
        <v>80</v>
      </c>
    </row>
    <row r="243" spans="2:18" ht="12.75">
      <c r="B243" s="137"/>
      <c r="C243" s="5" t="s">
        <v>84</v>
      </c>
      <c r="D243" s="5"/>
      <c r="E243" s="5"/>
      <c r="F243" s="5"/>
      <c r="G243" s="5"/>
      <c r="H243" s="5"/>
      <c r="I243" s="5"/>
      <c r="J243" s="5"/>
      <c r="K243" s="5"/>
      <c r="L243" s="5"/>
      <c r="M243" s="5"/>
      <c r="N243" s="5"/>
      <c r="O243" s="5"/>
      <c r="P243" s="5"/>
      <c r="Q243" s="5"/>
      <c r="R243">
        <f>SUM(D243:O243)</f>
        <v>0</v>
      </c>
    </row>
    <row r="244" spans="2:18" ht="12.75">
      <c r="B244" s="137"/>
      <c r="C244" s="16" t="s">
        <v>104</v>
      </c>
      <c r="D244" s="7">
        <f aca="true" t="shared" si="27" ref="D244:R244">SUM(D243:D243)</f>
        <v>0</v>
      </c>
      <c r="E244" s="7">
        <f t="shared" si="27"/>
        <v>0</v>
      </c>
      <c r="F244" s="7">
        <f t="shared" si="27"/>
        <v>0</v>
      </c>
      <c r="G244" s="7">
        <f t="shared" si="27"/>
        <v>0</v>
      </c>
      <c r="H244" s="7">
        <f t="shared" si="27"/>
        <v>0</v>
      </c>
      <c r="I244" s="7">
        <f t="shared" si="27"/>
        <v>0</v>
      </c>
      <c r="J244" s="7">
        <f t="shared" si="27"/>
        <v>0</v>
      </c>
      <c r="K244" s="7">
        <f t="shared" si="27"/>
        <v>0</v>
      </c>
      <c r="L244" s="7">
        <f t="shared" si="27"/>
        <v>0</v>
      </c>
      <c r="M244" s="7">
        <f t="shared" si="27"/>
        <v>0</v>
      </c>
      <c r="N244" s="7">
        <f t="shared" si="27"/>
        <v>0</v>
      </c>
      <c r="O244" s="7">
        <f t="shared" si="27"/>
        <v>0</v>
      </c>
      <c r="P244" s="7"/>
      <c r="Q244" s="7"/>
      <c r="R244" s="7">
        <f t="shared" si="27"/>
        <v>0</v>
      </c>
    </row>
    <row r="245" spans="2:18" ht="12.75">
      <c r="B245" s="137"/>
      <c r="C245" s="7" t="s">
        <v>94</v>
      </c>
      <c r="D245" s="18">
        <f aca="true" t="shared" si="28" ref="D245:O245">D244/$R$212*100</f>
        <v>0</v>
      </c>
      <c r="E245" s="18">
        <f t="shared" si="28"/>
        <v>0</v>
      </c>
      <c r="F245" s="18">
        <f t="shared" si="28"/>
        <v>0</v>
      </c>
      <c r="G245" s="18">
        <f t="shared" si="28"/>
        <v>0</v>
      </c>
      <c r="H245" s="18">
        <f t="shared" si="28"/>
        <v>0</v>
      </c>
      <c r="I245" s="18">
        <f t="shared" si="28"/>
        <v>0</v>
      </c>
      <c r="J245" s="18">
        <f t="shared" si="28"/>
        <v>0</v>
      </c>
      <c r="K245" s="18">
        <f t="shared" si="28"/>
        <v>0</v>
      </c>
      <c r="L245" s="18">
        <f t="shared" si="28"/>
        <v>0</v>
      </c>
      <c r="M245" s="18">
        <f t="shared" si="28"/>
        <v>0</v>
      </c>
      <c r="N245" s="18">
        <f t="shared" si="28"/>
        <v>0</v>
      </c>
      <c r="O245" s="18">
        <f t="shared" si="28"/>
        <v>0</v>
      </c>
      <c r="P245" s="18"/>
      <c r="Q245" s="18"/>
      <c r="R245" s="18">
        <f>SUM(D245:O245)</f>
        <v>0</v>
      </c>
    </row>
    <row r="247" spans="2:6" ht="12.75">
      <c r="B247" s="122" t="s">
        <v>64</v>
      </c>
      <c r="C247" s="131" t="s">
        <v>99</v>
      </c>
      <c r="D247" s="129" t="s">
        <v>91</v>
      </c>
      <c r="E247" s="130"/>
      <c r="F247" s="122" t="s">
        <v>98</v>
      </c>
    </row>
    <row r="248" spans="2:6" ht="12.75">
      <c r="B248" s="123"/>
      <c r="C248" s="132"/>
      <c r="D248" s="14" t="s">
        <v>89</v>
      </c>
      <c r="E248" s="13" t="s">
        <v>90</v>
      </c>
      <c r="F248" s="123"/>
    </row>
    <row r="249" spans="2:6" ht="12.75">
      <c r="B249" s="123"/>
      <c r="C249" s="132"/>
      <c r="D249" s="34">
        <v>40777</v>
      </c>
      <c r="E249" s="35">
        <v>3840</v>
      </c>
      <c r="F249" s="123"/>
    </row>
    <row r="250" spans="2:6" ht="12.75">
      <c r="B250" s="123"/>
      <c r="C250" s="132"/>
      <c r="D250" s="15"/>
      <c r="E250" s="26"/>
      <c r="F250" s="123"/>
    </row>
    <row r="251" spans="2:6" ht="12.75">
      <c r="B251" s="123"/>
      <c r="C251" s="133"/>
      <c r="D251" s="15"/>
      <c r="E251" s="26"/>
      <c r="F251" s="124"/>
    </row>
    <row r="252" spans="2:6" ht="12.75">
      <c r="B252" s="123"/>
      <c r="C252" s="23">
        <v>3840</v>
      </c>
      <c r="D252" s="16"/>
      <c r="E252" s="7">
        <f>SUM(E249:E251)</f>
        <v>3840</v>
      </c>
      <c r="F252" s="7">
        <f>R256</f>
        <v>0</v>
      </c>
    </row>
    <row r="253" spans="2:18" ht="48">
      <c r="B253" s="123"/>
      <c r="C253" s="17" t="s">
        <v>92</v>
      </c>
      <c r="D253" s="31" t="s">
        <v>70</v>
      </c>
      <c r="E253" s="31" t="s">
        <v>71</v>
      </c>
      <c r="F253" s="31" t="s">
        <v>72</v>
      </c>
      <c r="G253" s="31" t="s">
        <v>73</v>
      </c>
      <c r="H253" s="31" t="s">
        <v>95</v>
      </c>
      <c r="I253" s="31" t="s">
        <v>74</v>
      </c>
      <c r="J253" s="31" t="s">
        <v>86</v>
      </c>
      <c r="K253" s="32" t="s">
        <v>75</v>
      </c>
      <c r="L253" s="32" t="s">
        <v>96</v>
      </c>
      <c r="M253" s="32" t="s">
        <v>76</v>
      </c>
      <c r="N253" s="32" t="s">
        <v>77</v>
      </c>
      <c r="O253" s="32" t="s">
        <v>117</v>
      </c>
      <c r="P253" s="32"/>
      <c r="Q253" s="32"/>
      <c r="R253" s="33" t="s">
        <v>80</v>
      </c>
    </row>
    <row r="254" spans="2:18" ht="12.75">
      <c r="B254" s="123"/>
      <c r="C254" s="11" t="s">
        <v>83</v>
      </c>
      <c r="D254" s="5"/>
      <c r="E254" s="5"/>
      <c r="F254" s="5"/>
      <c r="G254" s="5"/>
      <c r="H254" s="5"/>
      <c r="I254" s="5"/>
      <c r="J254" s="5"/>
      <c r="K254" s="5"/>
      <c r="L254" s="5"/>
      <c r="M254" s="5"/>
      <c r="N254" s="5"/>
      <c r="O254" s="5"/>
      <c r="P254" s="5"/>
      <c r="Q254" s="5"/>
      <c r="R254" s="5">
        <f>SUM(D254:O254)</f>
        <v>0</v>
      </c>
    </row>
    <row r="255" spans="2:18" ht="12.75">
      <c r="B255" s="123"/>
      <c r="C255" s="5" t="s">
        <v>84</v>
      </c>
      <c r="D255" s="5"/>
      <c r="E255" s="5"/>
      <c r="F255" s="5"/>
      <c r="G255" s="5"/>
      <c r="H255" s="5"/>
      <c r="I255" s="5"/>
      <c r="J255" s="5"/>
      <c r="K255" s="5"/>
      <c r="L255" s="5"/>
      <c r="M255" s="5"/>
      <c r="N255" s="5"/>
      <c r="O255" s="5"/>
      <c r="P255" s="5"/>
      <c r="Q255" s="5"/>
      <c r="R255" s="5">
        <f>SUM(D255:O255)</f>
        <v>0</v>
      </c>
    </row>
    <row r="256" spans="2:18" ht="12.75">
      <c r="B256" s="123"/>
      <c r="C256" s="16" t="s">
        <v>87</v>
      </c>
      <c r="D256" s="7">
        <f aca="true" t="shared" si="29" ref="D256:R256">SUM(D254:D255)</f>
        <v>0</v>
      </c>
      <c r="E256" s="7">
        <f t="shared" si="29"/>
        <v>0</v>
      </c>
      <c r="F256" s="7">
        <f t="shared" si="29"/>
        <v>0</v>
      </c>
      <c r="G256" s="7">
        <f t="shared" si="29"/>
        <v>0</v>
      </c>
      <c r="H256" s="7">
        <f t="shared" si="29"/>
        <v>0</v>
      </c>
      <c r="I256" s="7">
        <f t="shared" si="29"/>
        <v>0</v>
      </c>
      <c r="J256" s="7">
        <f t="shared" si="29"/>
        <v>0</v>
      </c>
      <c r="K256" s="7">
        <f t="shared" si="29"/>
        <v>0</v>
      </c>
      <c r="L256" s="7">
        <f t="shared" si="29"/>
        <v>0</v>
      </c>
      <c r="M256" s="7">
        <f t="shared" si="29"/>
        <v>0</v>
      </c>
      <c r="N256" s="7">
        <f t="shared" si="29"/>
        <v>0</v>
      </c>
      <c r="O256" s="7">
        <f t="shared" si="29"/>
        <v>0</v>
      </c>
      <c r="P256" s="7"/>
      <c r="Q256" s="7"/>
      <c r="R256" s="7">
        <f t="shared" si="29"/>
        <v>0</v>
      </c>
    </row>
    <row r="257" spans="2:18" ht="12.75">
      <c r="B257" s="124"/>
      <c r="C257" s="7" t="s">
        <v>94</v>
      </c>
      <c r="D257" s="18">
        <f aca="true" t="shared" si="30" ref="D257:O257">D256/$R$212*100</f>
        <v>0</v>
      </c>
      <c r="E257" s="18">
        <f t="shared" si="30"/>
        <v>0</v>
      </c>
      <c r="F257" s="18">
        <f t="shared" si="30"/>
        <v>0</v>
      </c>
      <c r="G257" s="18">
        <f t="shared" si="30"/>
        <v>0</v>
      </c>
      <c r="H257" s="18">
        <f t="shared" si="30"/>
        <v>0</v>
      </c>
      <c r="I257" s="18">
        <f t="shared" si="30"/>
        <v>0</v>
      </c>
      <c r="J257" s="18">
        <f t="shared" si="30"/>
        <v>0</v>
      </c>
      <c r="K257" s="18">
        <f t="shared" si="30"/>
        <v>0</v>
      </c>
      <c r="L257" s="18">
        <f t="shared" si="30"/>
        <v>0</v>
      </c>
      <c r="M257" s="18">
        <f t="shared" si="30"/>
        <v>0</v>
      </c>
      <c r="N257" s="18">
        <f t="shared" si="30"/>
        <v>0</v>
      </c>
      <c r="O257" s="18">
        <f t="shared" si="30"/>
        <v>0</v>
      </c>
      <c r="P257" s="18"/>
      <c r="Q257" s="18"/>
      <c r="R257" s="18">
        <f>SUM(D257:O257)</f>
        <v>0</v>
      </c>
    </row>
    <row r="260" spans="2:6" ht="12.75">
      <c r="B260" s="122" t="s">
        <v>57</v>
      </c>
      <c r="C260" s="131" t="s">
        <v>99</v>
      </c>
      <c r="D260" s="129" t="s">
        <v>91</v>
      </c>
      <c r="E260" s="130"/>
      <c r="F260" s="122" t="s">
        <v>98</v>
      </c>
    </row>
    <row r="261" spans="2:6" ht="12.75">
      <c r="B261" s="123"/>
      <c r="C261" s="132"/>
      <c r="D261" s="14" t="s">
        <v>89</v>
      </c>
      <c r="E261" s="13" t="s">
        <v>90</v>
      </c>
      <c r="F261" s="123"/>
    </row>
    <row r="262" spans="2:6" ht="12.75">
      <c r="B262" s="123"/>
      <c r="C262" s="132"/>
      <c r="D262" s="34">
        <v>40674</v>
      </c>
      <c r="E262" s="35">
        <v>27000</v>
      </c>
      <c r="F262" s="123"/>
    </row>
    <row r="263" spans="2:6" ht="12.75">
      <c r="B263" s="123"/>
      <c r="C263" s="132"/>
      <c r="D263" s="15">
        <v>40680</v>
      </c>
      <c r="E263" s="26">
        <v>800</v>
      </c>
      <c r="F263" s="123"/>
    </row>
    <row r="264" spans="2:6" ht="12.75">
      <c r="B264" s="123"/>
      <c r="C264" s="133"/>
      <c r="D264" s="15">
        <v>40742</v>
      </c>
      <c r="E264" s="26">
        <v>2200</v>
      </c>
      <c r="F264" s="124"/>
    </row>
    <row r="265" spans="2:6" ht="12.75">
      <c r="B265" s="123"/>
      <c r="C265" s="23">
        <v>30000</v>
      </c>
      <c r="D265" s="16"/>
      <c r="E265" s="7">
        <f>SUM(E262:E264)</f>
        <v>30000</v>
      </c>
      <c r="F265" s="7">
        <f>R273</f>
        <v>29998</v>
      </c>
    </row>
    <row r="266" spans="2:18" ht="60">
      <c r="B266" s="123"/>
      <c r="C266" s="17" t="s">
        <v>92</v>
      </c>
      <c r="D266" s="31" t="s">
        <v>70</v>
      </c>
      <c r="E266" s="31" t="s">
        <v>71</v>
      </c>
      <c r="F266" s="31" t="s">
        <v>72</v>
      </c>
      <c r="G266" s="31" t="s">
        <v>73</v>
      </c>
      <c r="H266" s="31" t="s">
        <v>95</v>
      </c>
      <c r="I266" s="31" t="s">
        <v>74</v>
      </c>
      <c r="J266" s="31" t="s">
        <v>86</v>
      </c>
      <c r="K266" s="32" t="s">
        <v>75</v>
      </c>
      <c r="L266" s="32" t="s">
        <v>96</v>
      </c>
      <c r="M266" s="32" t="s">
        <v>76</v>
      </c>
      <c r="N266" s="32" t="s">
        <v>77</v>
      </c>
      <c r="O266" s="32" t="s">
        <v>117</v>
      </c>
      <c r="P266" s="32" t="s">
        <v>112</v>
      </c>
      <c r="Q266" s="32" t="s">
        <v>113</v>
      </c>
      <c r="R266" s="33" t="s">
        <v>80</v>
      </c>
    </row>
    <row r="267" spans="2:18" ht="12.75">
      <c r="B267" s="123"/>
      <c r="C267" s="5" t="s">
        <v>79</v>
      </c>
      <c r="D267" s="5"/>
      <c r="E267" s="5">
        <v>810</v>
      </c>
      <c r="F267" s="5"/>
      <c r="G267" s="5"/>
      <c r="H267" s="26">
        <f>2034.9+1295.8</f>
        <v>3330.7</v>
      </c>
      <c r="I267" s="26"/>
      <c r="J267" s="26"/>
      <c r="K267" s="26">
        <f>1.2+40+4+1.2+42</f>
        <v>88.4</v>
      </c>
      <c r="L267" s="5"/>
      <c r="M267" s="26"/>
      <c r="N267" s="26"/>
      <c r="O267" s="26"/>
      <c r="P267" s="26">
        <f>3330+1755</f>
        <v>5085</v>
      </c>
      <c r="Q267" s="26">
        <v>18448</v>
      </c>
      <c r="R267" s="5">
        <f>SUM(D267:Q267)</f>
        <v>27762.1</v>
      </c>
    </row>
    <row r="268" spans="2:18" ht="12.75">
      <c r="B268" s="123"/>
      <c r="C268" s="11" t="s">
        <v>81</v>
      </c>
      <c r="D268" s="5"/>
      <c r="E268" s="5"/>
      <c r="F268" s="5"/>
      <c r="G268" s="5"/>
      <c r="H268" s="5"/>
      <c r="I268" s="5"/>
      <c r="J268" s="5"/>
      <c r="K268" s="5"/>
      <c r="L268" s="5"/>
      <c r="M268" s="5"/>
      <c r="N268" s="26"/>
      <c r="O268" s="26"/>
      <c r="P268" s="5"/>
      <c r="Q268" s="26"/>
      <c r="R268" s="5">
        <f>SUM(D268:Q268)</f>
        <v>0</v>
      </c>
    </row>
    <row r="269" spans="2:18" ht="12.75">
      <c r="B269" s="123"/>
      <c r="C269" s="12" t="s">
        <v>103</v>
      </c>
      <c r="D269" s="7">
        <f>SUM(D267:D268)</f>
        <v>0</v>
      </c>
      <c r="E269" s="7">
        <f>SUM(E267:E268)</f>
        <v>810</v>
      </c>
      <c r="F269" s="7">
        <f>SUM(F267:F268)</f>
        <v>0</v>
      </c>
      <c r="G269" s="7">
        <f>SUM(G267:G268)</f>
        <v>0</v>
      </c>
      <c r="H269" s="7">
        <f>SUM(H267:H268)</f>
        <v>3330.7</v>
      </c>
      <c r="I269" s="7">
        <f aca="true" t="shared" si="31" ref="I269:Q269">SUM(I267:I268)</f>
        <v>0</v>
      </c>
      <c r="J269" s="7">
        <f t="shared" si="31"/>
        <v>0</v>
      </c>
      <c r="K269" s="7">
        <f t="shared" si="31"/>
        <v>88.4</v>
      </c>
      <c r="L269" s="7">
        <f t="shared" si="31"/>
        <v>0</v>
      </c>
      <c r="M269" s="7">
        <f t="shared" si="31"/>
        <v>0</v>
      </c>
      <c r="N269" s="7">
        <f t="shared" si="31"/>
        <v>0</v>
      </c>
      <c r="O269" s="7">
        <f t="shared" si="31"/>
        <v>0</v>
      </c>
      <c r="P269" s="7">
        <f t="shared" si="31"/>
        <v>5085</v>
      </c>
      <c r="Q269" s="7">
        <f t="shared" si="31"/>
        <v>18448</v>
      </c>
      <c r="R269" s="36">
        <f>SUM(R267:R268)</f>
        <v>27762.1</v>
      </c>
    </row>
    <row r="270" spans="2:18" ht="12.75">
      <c r="B270" s="123"/>
      <c r="C270" s="5" t="s">
        <v>82</v>
      </c>
      <c r="D270" s="5"/>
      <c r="E270" s="5"/>
      <c r="F270" s="5"/>
      <c r="G270" s="5"/>
      <c r="H270" s="5"/>
      <c r="I270" s="5"/>
      <c r="J270" s="5"/>
      <c r="K270" s="5">
        <f>10.2+2</f>
        <v>12.2</v>
      </c>
      <c r="L270" s="5"/>
      <c r="M270" s="5"/>
      <c r="N270" s="5"/>
      <c r="O270" s="5"/>
      <c r="P270" s="26">
        <v>2223.7</v>
      </c>
      <c r="Q270" s="5"/>
      <c r="R270" s="5">
        <f>SUM(D270:Q270)</f>
        <v>2235.8999999999996</v>
      </c>
    </row>
    <row r="271" spans="2:18" ht="12.75">
      <c r="B271" s="123"/>
      <c r="C271" s="11" t="s">
        <v>83</v>
      </c>
      <c r="D271" s="5"/>
      <c r="E271" s="5"/>
      <c r="F271" s="5"/>
      <c r="G271" s="5"/>
      <c r="H271" s="5"/>
      <c r="I271" s="5"/>
      <c r="J271" s="5"/>
      <c r="K271" s="5"/>
      <c r="L271" s="5"/>
      <c r="M271" s="5"/>
      <c r="N271" s="5"/>
      <c r="O271" s="5"/>
      <c r="P271" s="5"/>
      <c r="Q271" s="5"/>
      <c r="R271" s="5">
        <f>SUM(D271:Q271)</f>
        <v>0</v>
      </c>
    </row>
    <row r="272" spans="2:18" ht="12.75">
      <c r="B272" s="123"/>
      <c r="C272" s="5" t="s">
        <v>84</v>
      </c>
      <c r="D272" s="5"/>
      <c r="E272" s="5"/>
      <c r="F272" s="5"/>
      <c r="G272" s="5"/>
      <c r="H272" s="5"/>
      <c r="I272" s="5"/>
      <c r="J272" s="5"/>
      <c r="K272" s="5"/>
      <c r="L272" s="5"/>
      <c r="M272" s="5"/>
      <c r="N272" s="5"/>
      <c r="O272" s="5"/>
      <c r="P272" s="5"/>
      <c r="Q272" s="5"/>
      <c r="R272" s="5">
        <f>SUM(D272:Q272)</f>
        <v>0</v>
      </c>
    </row>
    <row r="273" spans="2:18" ht="12.75">
      <c r="B273" s="123"/>
      <c r="C273" s="16" t="s">
        <v>104</v>
      </c>
      <c r="D273" s="7">
        <f aca="true" t="shared" si="32" ref="D273:O273">SUM(D269:D272)</f>
        <v>0</v>
      </c>
      <c r="E273" s="7">
        <f t="shared" si="32"/>
        <v>810</v>
      </c>
      <c r="F273" s="7">
        <f t="shared" si="32"/>
        <v>0</v>
      </c>
      <c r="G273" s="7">
        <f t="shared" si="32"/>
        <v>0</v>
      </c>
      <c r="H273" s="7">
        <f t="shared" si="32"/>
        <v>3330.7</v>
      </c>
      <c r="I273" s="7">
        <f t="shared" si="32"/>
        <v>0</v>
      </c>
      <c r="J273" s="7">
        <f t="shared" si="32"/>
        <v>0</v>
      </c>
      <c r="K273" s="7">
        <f t="shared" si="32"/>
        <v>100.60000000000001</v>
      </c>
      <c r="L273" s="7">
        <f t="shared" si="32"/>
        <v>0</v>
      </c>
      <c r="M273" s="7">
        <f t="shared" si="32"/>
        <v>0</v>
      </c>
      <c r="N273" s="7">
        <f t="shared" si="32"/>
        <v>0</v>
      </c>
      <c r="O273" s="7">
        <f t="shared" si="32"/>
        <v>0</v>
      </c>
      <c r="P273" s="7">
        <f>SUM(P269:P272)</f>
        <v>7308.7</v>
      </c>
      <c r="Q273" s="7">
        <f>SUM(Q269:Q272)</f>
        <v>18448</v>
      </c>
      <c r="R273" s="36">
        <f>SUM(R269:R272)</f>
        <v>29998</v>
      </c>
    </row>
    <row r="274" spans="2:18" ht="12.75">
      <c r="B274" s="124"/>
      <c r="C274" s="7" t="s">
        <v>94</v>
      </c>
      <c r="D274" s="18">
        <f>D273/$R$273*100</f>
        <v>0</v>
      </c>
      <c r="E274" s="18">
        <f aca="true" t="shared" si="33" ref="E274:Q274">E273/$R$273*100</f>
        <v>2.7001800120008</v>
      </c>
      <c r="F274" s="18">
        <f t="shared" si="33"/>
        <v>0</v>
      </c>
      <c r="G274" s="18">
        <f t="shared" si="33"/>
        <v>0</v>
      </c>
      <c r="H274" s="18">
        <f t="shared" si="33"/>
        <v>11.103073538235881</v>
      </c>
      <c r="I274" s="18">
        <f t="shared" si="33"/>
        <v>0</v>
      </c>
      <c r="J274" s="18">
        <f t="shared" si="33"/>
        <v>0</v>
      </c>
      <c r="K274" s="18">
        <f t="shared" si="33"/>
        <v>0.33535569037935864</v>
      </c>
      <c r="L274" s="18">
        <f t="shared" si="33"/>
        <v>0</v>
      </c>
      <c r="M274" s="18">
        <f t="shared" si="33"/>
        <v>0</v>
      </c>
      <c r="N274" s="18">
        <f t="shared" si="33"/>
        <v>0</v>
      </c>
      <c r="O274" s="18">
        <f t="shared" si="33"/>
        <v>0</v>
      </c>
      <c r="P274" s="18">
        <f t="shared" si="33"/>
        <v>24.363957597173144</v>
      </c>
      <c r="Q274" s="18">
        <f t="shared" si="33"/>
        <v>61.49743316221081</v>
      </c>
      <c r="R274" s="18">
        <f>SUM(D274:Q274)</f>
        <v>100</v>
      </c>
    </row>
    <row r="277" spans="2:6" ht="12.75">
      <c r="B277" s="122" t="s">
        <v>80</v>
      </c>
      <c r="C277" s="131" t="s">
        <v>99</v>
      </c>
      <c r="D277" s="134" t="s">
        <v>119</v>
      </c>
      <c r="E277" s="135"/>
      <c r="F277" s="122" t="s">
        <v>98</v>
      </c>
    </row>
    <row r="278" spans="2:6" ht="12.75">
      <c r="B278" s="123"/>
      <c r="C278" s="132"/>
      <c r="D278" s="136"/>
      <c r="E278" s="137"/>
      <c r="F278" s="123"/>
    </row>
    <row r="279" spans="2:6" ht="12.75">
      <c r="B279" s="123"/>
      <c r="C279" s="132"/>
      <c r="D279" s="136"/>
      <c r="E279" s="137"/>
      <c r="F279" s="123"/>
    </row>
    <row r="280" spans="2:6" ht="12.75">
      <c r="B280" s="123"/>
      <c r="C280" s="132"/>
      <c r="D280" s="136"/>
      <c r="E280" s="137"/>
      <c r="F280" s="123"/>
    </row>
    <row r="281" spans="2:6" ht="12.75">
      <c r="B281" s="123"/>
      <c r="C281" s="133"/>
      <c r="D281" s="138"/>
      <c r="E281" s="139"/>
      <c r="F281" s="124"/>
    </row>
    <row r="282" spans="2:6" ht="12.75">
      <c r="B282" s="123"/>
      <c r="C282" s="23">
        <f>C9+C39+C57+C82+C101+C131+C155+C175+C200+C241+C252+C265</f>
        <v>87680</v>
      </c>
      <c r="D282" s="23"/>
      <c r="E282" s="23">
        <f>E9+E39+E57+E82+E101+E131+E155+E175+E200+E241+E252+E265</f>
        <v>85200</v>
      </c>
      <c r="F282" s="7">
        <f>R284</f>
        <v>75751.53</v>
      </c>
    </row>
    <row r="283" spans="2:18" ht="60">
      <c r="B283" s="123"/>
      <c r="C283" s="17" t="s">
        <v>92</v>
      </c>
      <c r="D283" s="31" t="s">
        <v>70</v>
      </c>
      <c r="E283" s="31" t="s">
        <v>71</v>
      </c>
      <c r="F283" s="31" t="s">
        <v>72</v>
      </c>
      <c r="G283" s="31" t="s">
        <v>73</v>
      </c>
      <c r="H283" s="31" t="s">
        <v>95</v>
      </c>
      <c r="I283" s="31" t="s">
        <v>74</v>
      </c>
      <c r="J283" s="31" t="s">
        <v>86</v>
      </c>
      <c r="K283" s="32" t="s">
        <v>75</v>
      </c>
      <c r="L283" s="32" t="s">
        <v>96</v>
      </c>
      <c r="M283" s="32" t="s">
        <v>76</v>
      </c>
      <c r="N283" s="32" t="s">
        <v>77</v>
      </c>
      <c r="O283" s="32" t="s">
        <v>117</v>
      </c>
      <c r="P283" s="32" t="s">
        <v>112</v>
      </c>
      <c r="Q283" s="32" t="s">
        <v>113</v>
      </c>
      <c r="R283" s="33" t="s">
        <v>80</v>
      </c>
    </row>
    <row r="284" spans="2:18" ht="12.75">
      <c r="B284" s="123"/>
      <c r="C284" s="16" t="s">
        <v>104</v>
      </c>
      <c r="D284" s="7">
        <f aca="true" t="shared" si="34" ref="D284:Q284">D18+D48+D66+D91+D110+D140+D164+D184+D212+D244+D273</f>
        <v>2553.58</v>
      </c>
      <c r="E284" s="7">
        <f t="shared" si="34"/>
        <v>1782.5</v>
      </c>
      <c r="F284" s="7">
        <f t="shared" si="34"/>
        <v>871.0100000000001</v>
      </c>
      <c r="G284" s="7">
        <f t="shared" si="34"/>
        <v>24340.739999999998</v>
      </c>
      <c r="H284" s="7">
        <f t="shared" si="34"/>
        <v>13810.18</v>
      </c>
      <c r="I284" s="7">
        <f t="shared" si="34"/>
        <v>4218.6</v>
      </c>
      <c r="J284" s="7">
        <f t="shared" si="34"/>
        <v>296.5</v>
      </c>
      <c r="K284" s="7">
        <f t="shared" si="34"/>
        <v>255.56</v>
      </c>
      <c r="L284" s="7">
        <f t="shared" si="34"/>
        <v>242</v>
      </c>
      <c r="M284" s="7">
        <f t="shared" si="34"/>
        <v>580</v>
      </c>
      <c r="N284" s="7">
        <f t="shared" si="34"/>
        <v>820.48</v>
      </c>
      <c r="O284" s="7">
        <f t="shared" si="34"/>
        <v>223.68</v>
      </c>
      <c r="P284" s="7">
        <f t="shared" si="34"/>
        <v>7308.7</v>
      </c>
      <c r="Q284" s="7">
        <f t="shared" si="34"/>
        <v>18448</v>
      </c>
      <c r="R284" s="7">
        <f>SUM(D284:Q284)</f>
        <v>75751.53</v>
      </c>
    </row>
    <row r="285" spans="2:18" ht="12.75">
      <c r="B285" s="124"/>
      <c r="C285" s="7" t="s">
        <v>94</v>
      </c>
      <c r="D285" s="18">
        <f>D284/$R$284*100</f>
        <v>3.3709946188545628</v>
      </c>
      <c r="E285" s="18">
        <f aca="true" t="shared" si="35" ref="E285:Q285">E284/$R$284*100</f>
        <v>2.3530877858176593</v>
      </c>
      <c r="F285" s="18">
        <f t="shared" si="35"/>
        <v>1.1498249606311584</v>
      </c>
      <c r="G285" s="18">
        <f t="shared" si="35"/>
        <v>32.132341089348294</v>
      </c>
      <c r="H285" s="18">
        <f t="shared" si="35"/>
        <v>18.230892498144925</v>
      </c>
      <c r="I285" s="18">
        <f t="shared" si="35"/>
        <v>5.568996428190956</v>
      </c>
      <c r="J285" s="18">
        <f t="shared" si="35"/>
        <v>0.39141123618229234</v>
      </c>
      <c r="K285" s="18">
        <f t="shared" si="35"/>
        <v>0.33736612316609316</v>
      </c>
      <c r="L285" s="18">
        <f t="shared" si="35"/>
        <v>0.319465494624333</v>
      </c>
      <c r="M285" s="18">
        <f t="shared" si="35"/>
        <v>0.7656611028186494</v>
      </c>
      <c r="N285" s="18">
        <f t="shared" si="35"/>
        <v>1.0831200373114576</v>
      </c>
      <c r="O285" s="18">
        <f t="shared" si="35"/>
        <v>0.2952811646180612</v>
      </c>
      <c r="P285" s="18">
        <f t="shared" si="35"/>
        <v>9.648253969259763</v>
      </c>
      <c r="Q285" s="18">
        <f t="shared" si="35"/>
        <v>24.3533034910318</v>
      </c>
      <c r="R285" s="18">
        <f>SUM(D285:Q285)</f>
        <v>100</v>
      </c>
    </row>
    <row r="288" spans="2:17" ht="12.75">
      <c r="B288" t="s">
        <v>160</v>
      </c>
      <c r="Q288" t="s">
        <v>161</v>
      </c>
    </row>
  </sheetData>
  <mergeCells count="93">
    <mergeCell ref="B247:B257"/>
    <mergeCell ref="C247:C251"/>
    <mergeCell ref="D247:E247"/>
    <mergeCell ref="F247:F251"/>
    <mergeCell ref="B260:B274"/>
    <mergeCell ref="C260:C264"/>
    <mergeCell ref="D260:E260"/>
    <mergeCell ref="F260:F264"/>
    <mergeCell ref="C236:C240"/>
    <mergeCell ref="D236:E236"/>
    <mergeCell ref="F236:F240"/>
    <mergeCell ref="B195:B213"/>
    <mergeCell ref="C195:C199"/>
    <mergeCell ref="D195:E195"/>
    <mergeCell ref="F195:F199"/>
    <mergeCell ref="B236:B245"/>
    <mergeCell ref="C228:Q228"/>
    <mergeCell ref="C222:Q222"/>
    <mergeCell ref="B171:B185"/>
    <mergeCell ref="C171:C174"/>
    <mergeCell ref="D171:E171"/>
    <mergeCell ref="F171:F174"/>
    <mergeCell ref="C113:Q113"/>
    <mergeCell ref="C114:Q114"/>
    <mergeCell ref="C115:Q115"/>
    <mergeCell ref="C117:Q117"/>
    <mergeCell ref="C116:Q116"/>
    <mergeCell ref="C97:C100"/>
    <mergeCell ref="B97:B111"/>
    <mergeCell ref="F97:F100"/>
    <mergeCell ref="D97:E97"/>
    <mergeCell ref="B78:B92"/>
    <mergeCell ref="B151:B165"/>
    <mergeCell ref="C151:C154"/>
    <mergeCell ref="D151:E151"/>
    <mergeCell ref="C78:C81"/>
    <mergeCell ref="D78:E78"/>
    <mergeCell ref="C94:Q94"/>
    <mergeCell ref="B127:B141"/>
    <mergeCell ref="C127:C130"/>
    <mergeCell ref="D127:E127"/>
    <mergeCell ref="F78:F81"/>
    <mergeCell ref="C72:Q72"/>
    <mergeCell ref="C73:Q73"/>
    <mergeCell ref="C74:Q74"/>
    <mergeCell ref="C75:Q75"/>
    <mergeCell ref="C76:Q76"/>
    <mergeCell ref="B56:B60"/>
    <mergeCell ref="C35:C38"/>
    <mergeCell ref="D35:E35"/>
    <mergeCell ref="D53:E53"/>
    <mergeCell ref="C53:C56"/>
    <mergeCell ref="B4:B19"/>
    <mergeCell ref="F35:F38"/>
    <mergeCell ref="C4:C8"/>
    <mergeCell ref="F4:F8"/>
    <mergeCell ref="B38:B42"/>
    <mergeCell ref="B277:B285"/>
    <mergeCell ref="C277:C281"/>
    <mergeCell ref="F277:F281"/>
    <mergeCell ref="D277:E281"/>
    <mergeCell ref="C2:R2"/>
    <mergeCell ref="C69:Q69"/>
    <mergeCell ref="C70:Q70"/>
    <mergeCell ref="C71:Q71"/>
    <mergeCell ref="F53:F56"/>
    <mergeCell ref="D4:E4"/>
    <mergeCell ref="C25:Q25"/>
    <mergeCell ref="C26:Q26"/>
    <mergeCell ref="C119:Q119"/>
    <mergeCell ref="C120:Q120"/>
    <mergeCell ref="C121:Q121"/>
    <mergeCell ref="C122:Q122"/>
    <mergeCell ref="C169:Q169"/>
    <mergeCell ref="C190:Q190"/>
    <mergeCell ref="C189:Q189"/>
    <mergeCell ref="C123:Q123"/>
    <mergeCell ref="C124:Q124"/>
    <mergeCell ref="C167:Q167"/>
    <mergeCell ref="C188:Q188"/>
    <mergeCell ref="F127:F130"/>
    <mergeCell ref="C143:Q143"/>
    <mergeCell ref="C145:Q145"/>
    <mergeCell ref="C231:Q231"/>
    <mergeCell ref="C28:Q28"/>
    <mergeCell ref="C29:Q29"/>
    <mergeCell ref="C30:Q30"/>
    <mergeCell ref="C31:Q31"/>
    <mergeCell ref="C32:Q32"/>
    <mergeCell ref="C220:Q220"/>
    <mergeCell ref="C223:Q223"/>
    <mergeCell ref="C118:Q118"/>
    <mergeCell ref="F151:F154"/>
  </mergeCells>
  <printOptions/>
  <pageMargins left="0.75" right="0.75" top="1" bottom="1" header="0.5" footer="0.5"/>
  <pageSetup fitToHeight="6" fitToWidth="1" horizontalDpi="600" verticalDpi="600" orientation="landscape" paperSize="9" scale="5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cp:lastPrinted>2011-11-21T06:33:48Z</cp:lastPrinted>
  <dcterms:created xsi:type="dcterms:W3CDTF">2011-10-25T06:08:08Z</dcterms:created>
  <dcterms:modified xsi:type="dcterms:W3CDTF">2011-11-21T08:54:07Z</dcterms:modified>
  <cp:category/>
  <cp:version/>
  <cp:contentType/>
  <cp:contentStatus/>
</cp:coreProperties>
</file>