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Strateginis planavimas\2023-2025 SVP\2023 vasaris\"/>
    </mc:Choice>
  </mc:AlternateContent>
  <xr:revisionPtr revIDLastSave="0" documentId="13_ncr:1_{F466310B-C8F2-4567-B1B4-C4C0D6F9A5AF}" xr6:coauthVersionLast="47" xr6:coauthVersionMax="47" xr10:uidLastSave="{00000000-0000-0000-0000-000000000000}"/>
  <bookViews>
    <workbookView xWindow="-120" yWindow="-120" windowWidth="29040" windowHeight="15990" xr2:uid="{81DE2B86-8088-48CD-9A28-0C74C8F89320}"/>
  </bookViews>
  <sheets>
    <sheet name="01 programa" sheetId="1" r:id="rId1"/>
    <sheet name="02 programa" sheetId="2" r:id="rId2"/>
    <sheet name="03 programa" sheetId="3" r:id="rId3"/>
    <sheet name="04 programa" sheetId="4" r:id="rId4"/>
    <sheet name="05 programa" sheetId="5" r:id="rId5"/>
    <sheet name="06 programa" sheetId="6" r:id="rId6"/>
    <sheet name="07 programa" sheetId="13" r:id="rId7"/>
    <sheet name="08 programa" sheetId="8" r:id="rId8"/>
    <sheet name="09 programa" sheetId="9" r:id="rId9"/>
    <sheet name="Bendra lentelė" sheetId="11" r:id="rId10"/>
    <sheet name="Asignavimų šaltiniai" sheetId="12" r:id="rId11"/>
  </sheets>
  <externalReferences>
    <externalReference r:id="rId12"/>
  </externalReferences>
  <definedNames>
    <definedName name="_xlnm._FilterDatabase" localSheetId="1" hidden="1">'02 programa'!$A$5:$T$7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5" i="1" l="1"/>
  <c r="I133" i="2"/>
  <c r="J133" i="2"/>
  <c r="K133" i="2"/>
  <c r="H133" i="2"/>
  <c r="L85" i="2"/>
  <c r="M85" i="2"/>
  <c r="N85" i="2"/>
  <c r="O85" i="2"/>
  <c r="P85" i="2"/>
  <c r="K85" i="2"/>
  <c r="I131" i="2"/>
  <c r="J131" i="2"/>
  <c r="K131" i="2"/>
  <c r="H131" i="2"/>
  <c r="I145" i="1" l="1"/>
  <c r="K145" i="1"/>
  <c r="I94" i="3" l="1"/>
  <c r="J94" i="3"/>
  <c r="K94" i="3"/>
  <c r="H94" i="3"/>
  <c r="L56" i="3"/>
  <c r="M56" i="3"/>
  <c r="N56" i="3"/>
  <c r="O56" i="3"/>
  <c r="P56" i="3"/>
  <c r="H87" i="3"/>
  <c r="L15" i="6"/>
  <c r="M15" i="6"/>
  <c r="N15" i="6"/>
  <c r="O15" i="6"/>
  <c r="P15" i="6"/>
  <c r="K15" i="6"/>
  <c r="K61" i="8"/>
  <c r="L26" i="8"/>
  <c r="M26" i="8"/>
  <c r="N26" i="8"/>
  <c r="O26" i="8"/>
  <c r="P26" i="8"/>
  <c r="K26" i="8"/>
  <c r="L25" i="8"/>
  <c r="M25" i="8"/>
  <c r="N25" i="8"/>
  <c r="O25" i="8"/>
  <c r="P25" i="8"/>
  <c r="K25" i="8"/>
  <c r="H145" i="1"/>
  <c r="I66" i="8"/>
  <c r="J66" i="8"/>
  <c r="K66" i="8"/>
  <c r="H64" i="8"/>
  <c r="J150" i="1" l="1"/>
  <c r="K150" i="1"/>
  <c r="I150" i="1"/>
  <c r="I127" i="2"/>
  <c r="J127" i="2"/>
  <c r="K127" i="2"/>
  <c r="H127" i="2"/>
  <c r="I128" i="2"/>
  <c r="J128" i="2"/>
  <c r="K128" i="2"/>
  <c r="H128" i="2"/>
  <c r="H49" i="6"/>
  <c r="L118" i="2" l="1"/>
  <c r="M118" i="2"/>
  <c r="N118" i="2"/>
  <c r="O118" i="2"/>
  <c r="P118" i="2"/>
  <c r="K118" i="2"/>
  <c r="L121" i="2"/>
  <c r="M121" i="2"/>
  <c r="N121" i="2"/>
  <c r="O121" i="2"/>
  <c r="P121" i="2"/>
  <c r="K121" i="2"/>
  <c r="H90" i="3" l="1"/>
  <c r="I92" i="3" l="1"/>
  <c r="J92" i="3"/>
  <c r="K92" i="3"/>
  <c r="H92" i="3"/>
  <c r="I90" i="3"/>
  <c r="J90" i="3"/>
  <c r="K90" i="3"/>
  <c r="I88" i="3"/>
  <c r="J88" i="3"/>
  <c r="K88" i="3"/>
  <c r="H88" i="3"/>
  <c r="I87" i="3"/>
  <c r="J87" i="3"/>
  <c r="K87" i="3"/>
  <c r="L70" i="3"/>
  <c r="M70" i="3"/>
  <c r="N70" i="3"/>
  <c r="O70" i="3"/>
  <c r="P70" i="3"/>
  <c r="K70" i="3"/>
  <c r="I55" i="5"/>
  <c r="J55" i="5"/>
  <c r="K55" i="5"/>
  <c r="H55" i="5"/>
  <c r="I53" i="5"/>
  <c r="J53" i="5"/>
  <c r="K53" i="5"/>
  <c r="H53" i="5"/>
  <c r="L15" i="5"/>
  <c r="M15" i="5"/>
  <c r="N15" i="5"/>
  <c r="O15" i="5"/>
  <c r="P15" i="5"/>
  <c r="K15" i="5"/>
  <c r="L24" i="5"/>
  <c r="M24" i="5"/>
  <c r="N24" i="5"/>
  <c r="O24" i="5"/>
  <c r="P24" i="5"/>
  <c r="K24" i="5"/>
  <c r="I49" i="6"/>
  <c r="J49" i="6"/>
  <c r="K49" i="6"/>
  <c r="L34" i="6"/>
  <c r="M34" i="6"/>
  <c r="N34" i="6"/>
  <c r="O34" i="6"/>
  <c r="P34" i="6"/>
  <c r="K34" i="6"/>
  <c r="I159" i="13" l="1"/>
  <c r="J159" i="13"/>
  <c r="K159" i="13"/>
  <c r="H159" i="13"/>
  <c r="I157" i="13"/>
  <c r="J157" i="13"/>
  <c r="K157" i="13"/>
  <c r="H157" i="13"/>
  <c r="K91" i="13"/>
  <c r="M91" i="13"/>
  <c r="N91" i="13"/>
  <c r="O91" i="13"/>
  <c r="P91" i="13"/>
  <c r="L91" i="13"/>
  <c r="L51" i="13"/>
  <c r="M51" i="13"/>
  <c r="O51" i="13"/>
  <c r="P51" i="13"/>
  <c r="K51" i="13"/>
  <c r="L50" i="13"/>
  <c r="M50" i="13"/>
  <c r="N50" i="13"/>
  <c r="N51" i="13" s="1"/>
  <c r="O50" i="13"/>
  <c r="P50" i="13"/>
  <c r="K50" i="13"/>
  <c r="K163" i="13" l="1"/>
  <c r="J163" i="13"/>
  <c r="I163" i="13"/>
  <c r="H163" i="13"/>
  <c r="K162" i="13"/>
  <c r="J162" i="13"/>
  <c r="I162" i="13"/>
  <c r="H162" i="13"/>
  <c r="L95" i="13"/>
  <c r="M95" i="13"/>
  <c r="N95" i="13"/>
  <c r="O95" i="13"/>
  <c r="P95" i="13"/>
  <c r="K95" i="13"/>
  <c r="D20" i="11"/>
  <c r="E20" i="11"/>
  <c r="F20" i="11"/>
  <c r="C20" i="11"/>
  <c r="I59" i="4" l="1"/>
  <c r="J59" i="4"/>
  <c r="K59" i="4"/>
  <c r="H59" i="4"/>
  <c r="H58" i="4"/>
  <c r="I58" i="4"/>
  <c r="J58" i="4"/>
  <c r="K58" i="4"/>
  <c r="I53" i="9" l="1"/>
  <c r="J53" i="9"/>
  <c r="K53" i="9"/>
  <c r="H53" i="9"/>
  <c r="L29" i="9"/>
  <c r="M29" i="9"/>
  <c r="N29" i="9"/>
  <c r="O29" i="9"/>
  <c r="P29" i="9"/>
  <c r="K29" i="9"/>
  <c r="L27" i="9" l="1"/>
  <c r="M27" i="9"/>
  <c r="N27" i="9"/>
  <c r="O27" i="9"/>
  <c r="P27" i="9"/>
  <c r="K27" i="9"/>
  <c r="L77" i="3" l="1"/>
  <c r="M77" i="3"/>
  <c r="N77" i="3"/>
  <c r="O77" i="3"/>
  <c r="P77" i="3"/>
  <c r="K77" i="3"/>
  <c r="L98" i="2" l="1"/>
  <c r="M98" i="2"/>
  <c r="N98" i="2"/>
  <c r="O98" i="2"/>
  <c r="P98" i="2"/>
  <c r="K98" i="2"/>
  <c r="O87" i="1"/>
  <c r="O75" i="1"/>
  <c r="N13" i="1"/>
  <c r="L17" i="1" l="1"/>
  <c r="M17" i="1"/>
  <c r="N17" i="1"/>
  <c r="K17" i="1"/>
  <c r="I67" i="8"/>
  <c r="J67" i="8"/>
  <c r="K67" i="8"/>
  <c r="H67" i="8"/>
  <c r="L28" i="2" l="1"/>
  <c r="M28" i="2"/>
  <c r="N28" i="2"/>
  <c r="K28" i="2"/>
  <c r="L89" i="2"/>
  <c r="M89" i="2"/>
  <c r="N89" i="2"/>
  <c r="K89" i="2"/>
  <c r="L19" i="2" l="1"/>
  <c r="M19" i="2"/>
  <c r="N19" i="2"/>
  <c r="K19" i="2"/>
  <c r="L17" i="3"/>
  <c r="M17" i="3"/>
  <c r="N17" i="3"/>
  <c r="K17" i="3"/>
  <c r="D16" i="11"/>
  <c r="E16" i="11"/>
  <c r="F16" i="11"/>
  <c r="C16" i="11"/>
  <c r="L30" i="3" l="1"/>
  <c r="M30" i="3"/>
  <c r="N30" i="3"/>
  <c r="O30" i="3"/>
  <c r="P30" i="3"/>
  <c r="K30" i="3"/>
  <c r="K158" i="13" l="1"/>
  <c r="K161" i="13" s="1"/>
  <c r="J158" i="13"/>
  <c r="I158" i="13"/>
  <c r="H158" i="13"/>
  <c r="H161" i="13" s="1"/>
  <c r="P150" i="13"/>
  <c r="O150" i="13"/>
  <c r="N150" i="13"/>
  <c r="M150" i="13"/>
  <c r="L150" i="13"/>
  <c r="K150" i="13"/>
  <c r="P148" i="13"/>
  <c r="O148" i="13"/>
  <c r="N148" i="13"/>
  <c r="M148" i="13"/>
  <c r="L148" i="13"/>
  <c r="K148" i="13"/>
  <c r="P144" i="13"/>
  <c r="O144" i="13"/>
  <c r="N144" i="13"/>
  <c r="M144" i="13"/>
  <c r="L144" i="13"/>
  <c r="K144" i="13"/>
  <c r="P140" i="13"/>
  <c r="O140" i="13"/>
  <c r="N140" i="13"/>
  <c r="M140" i="13"/>
  <c r="L140" i="13"/>
  <c r="K140" i="13"/>
  <c r="P135" i="13"/>
  <c r="O135" i="13"/>
  <c r="N135" i="13"/>
  <c r="M135" i="13"/>
  <c r="L135" i="13"/>
  <c r="K135" i="13"/>
  <c r="P129" i="13"/>
  <c r="O129" i="13"/>
  <c r="N129" i="13"/>
  <c r="M129" i="13"/>
  <c r="L129" i="13"/>
  <c r="K129" i="13"/>
  <c r="P127" i="13"/>
  <c r="O127" i="13"/>
  <c r="N127" i="13"/>
  <c r="M127" i="13"/>
  <c r="L127" i="13"/>
  <c r="K127" i="13"/>
  <c r="P120" i="13"/>
  <c r="O120" i="13"/>
  <c r="N120" i="13"/>
  <c r="M120" i="13"/>
  <c r="L120" i="13"/>
  <c r="K120" i="13"/>
  <c r="P118" i="13"/>
  <c r="O118" i="13"/>
  <c r="N118" i="13"/>
  <c r="M118" i="13"/>
  <c r="L118" i="13"/>
  <c r="K118" i="13"/>
  <c r="P116" i="13"/>
  <c r="O116" i="13"/>
  <c r="N116" i="13"/>
  <c r="M116" i="13"/>
  <c r="L116" i="13"/>
  <c r="K116" i="13"/>
  <c r="P111" i="13"/>
  <c r="P112" i="13" s="1"/>
  <c r="O111" i="13"/>
  <c r="O112" i="13" s="1"/>
  <c r="N111" i="13"/>
  <c r="N112" i="13" s="1"/>
  <c r="M111" i="13"/>
  <c r="M112" i="13" s="1"/>
  <c r="L111" i="13"/>
  <c r="L112" i="13" s="1"/>
  <c r="K111" i="13"/>
  <c r="K112" i="13" s="1"/>
  <c r="P104" i="13"/>
  <c r="P105" i="13" s="1"/>
  <c r="O104" i="13"/>
  <c r="O105" i="13" s="1"/>
  <c r="N104" i="13"/>
  <c r="N105" i="13" s="1"/>
  <c r="M104" i="13"/>
  <c r="M105" i="13" s="1"/>
  <c r="L104" i="13"/>
  <c r="L105" i="13" s="1"/>
  <c r="K104" i="13"/>
  <c r="K105" i="13" s="1"/>
  <c r="P99" i="13"/>
  <c r="O99" i="13"/>
  <c r="N99" i="13"/>
  <c r="M99" i="13"/>
  <c r="L99" i="13"/>
  <c r="K99" i="13"/>
  <c r="P97" i="13"/>
  <c r="O97" i="13"/>
  <c r="N97" i="13"/>
  <c r="M97" i="13"/>
  <c r="L97" i="13"/>
  <c r="K97" i="13"/>
  <c r="P93" i="13"/>
  <c r="O93" i="13"/>
  <c r="N93" i="13"/>
  <c r="M93" i="13"/>
  <c r="L93" i="13"/>
  <c r="K93" i="13"/>
  <c r="P90" i="13"/>
  <c r="O90" i="13"/>
  <c r="N90" i="13"/>
  <c r="M90" i="13"/>
  <c r="L90" i="13"/>
  <c r="K90" i="13"/>
  <c r="P87" i="13"/>
  <c r="O87" i="13"/>
  <c r="N87" i="13"/>
  <c r="M87" i="13"/>
  <c r="L87" i="13"/>
  <c r="K87" i="13"/>
  <c r="P84" i="13"/>
  <c r="O84" i="13"/>
  <c r="N84" i="13"/>
  <c r="M84" i="13"/>
  <c r="L84" i="13"/>
  <c r="K84" i="13"/>
  <c r="P82" i="13"/>
  <c r="O82" i="13"/>
  <c r="N82" i="13"/>
  <c r="M82" i="13"/>
  <c r="L82" i="13"/>
  <c r="K82" i="13"/>
  <c r="P79" i="13"/>
  <c r="O79" i="13"/>
  <c r="N79" i="13"/>
  <c r="M79" i="13"/>
  <c r="L79" i="13"/>
  <c r="K79" i="13"/>
  <c r="P72" i="13"/>
  <c r="O72" i="13"/>
  <c r="N72" i="13"/>
  <c r="M72" i="13"/>
  <c r="L72" i="13"/>
  <c r="K72" i="13"/>
  <c r="P70" i="13"/>
  <c r="O70" i="13"/>
  <c r="N70" i="13"/>
  <c r="M70" i="13"/>
  <c r="L70" i="13"/>
  <c r="K70" i="13"/>
  <c r="P67" i="13"/>
  <c r="O67" i="13"/>
  <c r="N67" i="13"/>
  <c r="M67" i="13"/>
  <c r="L67" i="13"/>
  <c r="K67" i="13"/>
  <c r="P64" i="13"/>
  <c r="P65" i="13" s="1"/>
  <c r="O64" i="13"/>
  <c r="O65" i="13" s="1"/>
  <c r="N64" i="13"/>
  <c r="N65" i="13" s="1"/>
  <c r="M64" i="13"/>
  <c r="M65" i="13" s="1"/>
  <c r="L64" i="13"/>
  <c r="L65" i="13" s="1"/>
  <c r="K64" i="13"/>
  <c r="K65" i="13" s="1"/>
  <c r="P60" i="13"/>
  <c r="P61" i="13" s="1"/>
  <c r="O60" i="13"/>
  <c r="O61" i="13" s="1"/>
  <c r="N60" i="13"/>
  <c r="N61" i="13" s="1"/>
  <c r="M60" i="13"/>
  <c r="M61" i="13" s="1"/>
  <c r="L60" i="13"/>
  <c r="L61" i="13" s="1"/>
  <c r="K60" i="13"/>
  <c r="K61" i="13" s="1"/>
  <c r="P46" i="13"/>
  <c r="O46" i="13"/>
  <c r="N46" i="13"/>
  <c r="M46" i="13"/>
  <c r="L46" i="13"/>
  <c r="K46" i="13"/>
  <c r="P42" i="13"/>
  <c r="O42" i="13"/>
  <c r="N42" i="13"/>
  <c r="M42" i="13"/>
  <c r="L42" i="13"/>
  <c r="K42" i="13"/>
  <c r="P34" i="13"/>
  <c r="O34" i="13"/>
  <c r="N34" i="13"/>
  <c r="M34" i="13"/>
  <c r="L34" i="13"/>
  <c r="K34" i="13"/>
  <c r="P30" i="13"/>
  <c r="O30" i="13"/>
  <c r="N30" i="13"/>
  <c r="M30" i="13"/>
  <c r="L30" i="13"/>
  <c r="K30" i="13"/>
  <c r="P24" i="13"/>
  <c r="P25" i="13" s="1"/>
  <c r="O24" i="13"/>
  <c r="O25" i="13" s="1"/>
  <c r="N24" i="13"/>
  <c r="N25" i="13" s="1"/>
  <c r="M24" i="13"/>
  <c r="M25" i="13" s="1"/>
  <c r="L24" i="13"/>
  <c r="L25" i="13" s="1"/>
  <c r="K24" i="13"/>
  <c r="K25" i="13" s="1"/>
  <c r="P13" i="13"/>
  <c r="P14" i="13" s="1"/>
  <c r="P15" i="13" s="1"/>
  <c r="O13" i="13"/>
  <c r="O14" i="13" s="1"/>
  <c r="O15" i="13" s="1"/>
  <c r="N13" i="13"/>
  <c r="N14" i="13" s="1"/>
  <c r="N15" i="13" s="1"/>
  <c r="M13" i="13"/>
  <c r="M14" i="13" s="1"/>
  <c r="M15" i="13" s="1"/>
  <c r="L13" i="13"/>
  <c r="L14" i="13" s="1"/>
  <c r="L15" i="13" s="1"/>
  <c r="K13" i="13"/>
  <c r="K14" i="13" s="1"/>
  <c r="K15" i="13" s="1"/>
  <c r="K52" i="13" l="1"/>
  <c r="O52" i="13"/>
  <c r="O73" i="13"/>
  <c r="P35" i="13"/>
  <c r="P36" i="13" s="1"/>
  <c r="L52" i="13"/>
  <c r="P52" i="13"/>
  <c r="P73" i="13"/>
  <c r="P130" i="13"/>
  <c r="N151" i="13"/>
  <c r="N152" i="13" s="1"/>
  <c r="L130" i="13"/>
  <c r="N113" i="13"/>
  <c r="O113" i="13"/>
  <c r="K113" i="13"/>
  <c r="L73" i="13"/>
  <c r="K73" i="13"/>
  <c r="O35" i="13"/>
  <c r="O36" i="13" s="1"/>
  <c r="L35" i="13"/>
  <c r="L36" i="13" s="1"/>
  <c r="K35" i="13"/>
  <c r="K36" i="13" s="1"/>
  <c r="M130" i="13"/>
  <c r="K130" i="13"/>
  <c r="O130" i="13"/>
  <c r="I161" i="13"/>
  <c r="I164" i="13" s="1"/>
  <c r="M113" i="13"/>
  <c r="M35" i="13"/>
  <c r="M36" i="13" s="1"/>
  <c r="M52" i="13"/>
  <c r="M73" i="13"/>
  <c r="N130" i="13"/>
  <c r="L151" i="13"/>
  <c r="L152" i="13" s="1"/>
  <c r="P151" i="13"/>
  <c r="P152" i="13" s="1"/>
  <c r="N35" i="13"/>
  <c r="N36" i="13" s="1"/>
  <c r="N52" i="13"/>
  <c r="N73" i="13"/>
  <c r="L113" i="13"/>
  <c r="P113" i="13"/>
  <c r="M151" i="13"/>
  <c r="M152" i="13" s="1"/>
  <c r="K151" i="13"/>
  <c r="K152" i="13" s="1"/>
  <c r="O151" i="13"/>
  <c r="O152" i="13" s="1"/>
  <c r="H164" i="13"/>
  <c r="J161" i="13"/>
  <c r="J164" i="13" s="1"/>
  <c r="K164" i="13"/>
  <c r="M153" i="13" l="1"/>
  <c r="M154" i="13" s="1"/>
  <c r="P153" i="13"/>
  <c r="P154" i="13" s="1"/>
  <c r="K153" i="13"/>
  <c r="K154" i="13" s="1"/>
  <c r="L153" i="13"/>
  <c r="L154" i="13" s="1"/>
  <c r="O153" i="13"/>
  <c r="O154" i="13" s="1"/>
  <c r="N153" i="13"/>
  <c r="N154" i="13" s="1"/>
  <c r="I65" i="8"/>
  <c r="J65" i="8"/>
  <c r="K65" i="8"/>
  <c r="H65" i="8"/>
  <c r="L14" i="8"/>
  <c r="M14" i="8"/>
  <c r="N14" i="8"/>
  <c r="O14" i="8"/>
  <c r="P14" i="8"/>
  <c r="K14" i="8"/>
  <c r="L73" i="3" l="1"/>
  <c r="M73" i="3"/>
  <c r="N73" i="3"/>
  <c r="O73" i="3"/>
  <c r="P73" i="3"/>
  <c r="K73" i="3"/>
  <c r="P39" i="2" l="1"/>
  <c r="O39" i="2"/>
  <c r="N39" i="2"/>
  <c r="M39" i="2"/>
  <c r="L39" i="2"/>
  <c r="K39" i="2"/>
  <c r="H148" i="1"/>
  <c r="L83" i="1" l="1"/>
  <c r="M83" i="1"/>
  <c r="N83" i="1"/>
  <c r="O83" i="1"/>
  <c r="P83" i="1"/>
  <c r="K83" i="1"/>
  <c r="L22" i="1"/>
  <c r="M22" i="1"/>
  <c r="N22" i="1"/>
  <c r="O22" i="1"/>
  <c r="P22" i="1"/>
  <c r="K22" i="1"/>
  <c r="O17" i="1"/>
  <c r="P17" i="1"/>
  <c r="L49" i="2"/>
  <c r="M49" i="2"/>
  <c r="N49" i="2"/>
  <c r="O49" i="2"/>
  <c r="P49" i="2"/>
  <c r="K49" i="2"/>
  <c r="L22" i="2"/>
  <c r="M22" i="2"/>
  <c r="N22" i="2"/>
  <c r="O22" i="2"/>
  <c r="P22" i="2"/>
  <c r="K22" i="2"/>
  <c r="H89" i="3"/>
  <c r="H91" i="3"/>
  <c r="H93" i="3"/>
  <c r="P25" i="3" l="1"/>
  <c r="O25" i="3"/>
  <c r="I55" i="4"/>
  <c r="J55" i="4"/>
  <c r="K55" i="4"/>
  <c r="H55" i="4"/>
  <c r="I54" i="4"/>
  <c r="J54" i="4"/>
  <c r="K54" i="4"/>
  <c r="H54" i="4"/>
  <c r="L41" i="4"/>
  <c r="M41" i="4"/>
  <c r="N41" i="4"/>
  <c r="O41" i="4"/>
  <c r="P41" i="4"/>
  <c r="K41" i="4"/>
  <c r="P36" i="1"/>
  <c r="O36" i="1"/>
  <c r="N36" i="1"/>
  <c r="M36" i="1"/>
  <c r="L36" i="1"/>
  <c r="K36" i="1"/>
  <c r="M105" i="2"/>
  <c r="L105" i="2"/>
  <c r="K105" i="2"/>
  <c r="J54" i="9"/>
  <c r="O38" i="8"/>
  <c r="P38" i="8"/>
  <c r="O41" i="8"/>
  <c r="P41" i="8"/>
  <c r="O44" i="8"/>
  <c r="P44" i="8"/>
  <c r="O47" i="8"/>
  <c r="P47" i="8"/>
  <c r="O49" i="8"/>
  <c r="P49" i="8"/>
  <c r="O51" i="8"/>
  <c r="P51" i="8"/>
  <c r="O55" i="8"/>
  <c r="P55" i="8"/>
  <c r="P23" i="8"/>
  <c r="O23" i="8"/>
  <c r="P21" i="8"/>
  <c r="O21" i="8"/>
  <c r="P18" i="8"/>
  <c r="O18" i="8"/>
  <c r="P16" i="8"/>
  <c r="O16" i="8"/>
  <c r="P44" i="4"/>
  <c r="O44" i="4"/>
  <c r="P38" i="4"/>
  <c r="O38" i="4"/>
  <c r="P36" i="4"/>
  <c r="O36" i="4"/>
  <c r="P33" i="4"/>
  <c r="O33" i="4"/>
  <c r="P31" i="4"/>
  <c r="O31" i="4"/>
  <c r="P29" i="4"/>
  <c r="O29" i="4"/>
  <c r="P27" i="4"/>
  <c r="O27" i="4"/>
  <c r="P23" i="4"/>
  <c r="O23" i="4"/>
  <c r="P21" i="4"/>
  <c r="O21" i="4"/>
  <c r="P19" i="4"/>
  <c r="O19" i="4"/>
  <c r="P17" i="4"/>
  <c r="O17" i="4"/>
  <c r="P53" i="3"/>
  <c r="O53" i="3"/>
  <c r="P47" i="3"/>
  <c r="O47" i="3"/>
  <c r="P40" i="3"/>
  <c r="O40" i="3"/>
  <c r="P35" i="3"/>
  <c r="O35" i="3"/>
  <c r="P17" i="3"/>
  <c r="O17" i="3"/>
  <c r="O129" i="1"/>
  <c r="P129" i="1"/>
  <c r="O131" i="1"/>
  <c r="P131" i="1"/>
  <c r="O133" i="1"/>
  <c r="P133" i="1"/>
  <c r="P113" i="1"/>
  <c r="O113" i="1"/>
  <c r="P111" i="1"/>
  <c r="O111" i="1"/>
  <c r="P109" i="1"/>
  <c r="O109" i="1"/>
  <c r="P107" i="1"/>
  <c r="O107" i="1"/>
  <c r="P105" i="1"/>
  <c r="O105" i="1"/>
  <c r="P103" i="1"/>
  <c r="O103" i="1"/>
  <c r="P101" i="1"/>
  <c r="O101" i="1"/>
  <c r="P99" i="1"/>
  <c r="O99" i="1"/>
  <c r="P96" i="1"/>
  <c r="O96" i="1"/>
  <c r="P93" i="1"/>
  <c r="O93" i="1"/>
  <c r="P91" i="1"/>
  <c r="O91" i="1"/>
  <c r="P89" i="1"/>
  <c r="O89" i="1"/>
  <c r="P87" i="1"/>
  <c r="P85" i="1"/>
  <c r="O85" i="1"/>
  <c r="P81" i="1"/>
  <c r="O81" i="1"/>
  <c r="P79" i="1"/>
  <c r="O79" i="1"/>
  <c r="P77" i="1"/>
  <c r="O77" i="1"/>
  <c r="P75" i="1"/>
  <c r="P73" i="1"/>
  <c r="O73" i="1"/>
  <c r="O41" i="1"/>
  <c r="P41" i="1"/>
  <c r="P32" i="1"/>
  <c r="O32" i="1"/>
  <c r="P29" i="1"/>
  <c r="O29" i="1"/>
  <c r="P27" i="1"/>
  <c r="O27" i="1"/>
  <c r="P24" i="1"/>
  <c r="O24" i="1"/>
  <c r="P19" i="1"/>
  <c r="O19" i="1"/>
  <c r="P13" i="1"/>
  <c r="O13" i="1"/>
  <c r="O17" i="6"/>
  <c r="P17" i="6"/>
  <c r="O19" i="6"/>
  <c r="P19" i="6"/>
  <c r="O21" i="6"/>
  <c r="P21" i="6"/>
  <c r="O23" i="6"/>
  <c r="P23" i="6"/>
  <c r="O26" i="6"/>
  <c r="P26" i="6"/>
  <c r="O28" i="6"/>
  <c r="P28" i="6"/>
  <c r="O30" i="6"/>
  <c r="P30" i="6"/>
  <c r="O36" i="6"/>
  <c r="P36" i="6"/>
  <c r="O37" i="1" l="1"/>
  <c r="P37" i="1"/>
  <c r="O134" i="1"/>
  <c r="P134" i="1"/>
  <c r="E22" i="11"/>
  <c r="F22" i="11"/>
  <c r="E14" i="11"/>
  <c r="F14" i="11"/>
  <c r="F23" i="11" l="1"/>
  <c r="E23" i="11"/>
  <c r="K77" i="2" l="1"/>
  <c r="I64" i="8" l="1"/>
  <c r="J64" i="8"/>
  <c r="K64" i="8"/>
  <c r="N36" i="6" l="1"/>
  <c r="M36" i="6"/>
  <c r="L36" i="6"/>
  <c r="K36" i="6"/>
  <c r="I129" i="2" l="1"/>
  <c r="J129" i="2"/>
  <c r="K129" i="2"/>
  <c r="H129" i="2"/>
  <c r="N105" i="2"/>
  <c r="O105" i="2"/>
  <c r="P105" i="2"/>
  <c r="C9" i="11"/>
  <c r="I130" i="2"/>
  <c r="J130" i="2"/>
  <c r="K130" i="2"/>
  <c r="H130" i="2"/>
  <c r="K132" i="2" l="1"/>
  <c r="K134" i="2" s="1"/>
  <c r="J132" i="2"/>
  <c r="J134" i="2" s="1"/>
  <c r="I132" i="2"/>
  <c r="I134" i="2" s="1"/>
  <c r="D11" i="11"/>
  <c r="E11" i="11"/>
  <c r="F11" i="11"/>
  <c r="C11" i="11"/>
  <c r="D9" i="11"/>
  <c r="E9" i="11"/>
  <c r="F9" i="11"/>
  <c r="L62" i="2"/>
  <c r="M62" i="2"/>
  <c r="N62" i="2"/>
  <c r="O62" i="2"/>
  <c r="P62" i="2"/>
  <c r="K62" i="2"/>
  <c r="P123" i="1"/>
  <c r="O123" i="1"/>
  <c r="N123" i="1"/>
  <c r="M123" i="1"/>
  <c r="L123" i="1"/>
  <c r="K123" i="1"/>
  <c r="P125" i="1" l="1"/>
  <c r="O125" i="1"/>
  <c r="N125" i="1"/>
  <c r="M125" i="1"/>
  <c r="L125" i="1"/>
  <c r="K125" i="1"/>
  <c r="P30" i="5" l="1"/>
  <c r="O30" i="5"/>
  <c r="N30" i="5"/>
  <c r="M30" i="5"/>
  <c r="L30" i="5"/>
  <c r="K30" i="5"/>
  <c r="I54" i="9"/>
  <c r="K54" i="9"/>
  <c r="H54" i="9"/>
  <c r="K55" i="9"/>
  <c r="J55" i="9"/>
  <c r="J58" i="9" s="1"/>
  <c r="J61" i="9" s="1"/>
  <c r="I55" i="9"/>
  <c r="H55" i="9"/>
  <c r="P48" i="9"/>
  <c r="O48" i="9"/>
  <c r="N48" i="9"/>
  <c r="M48" i="9"/>
  <c r="L48" i="9"/>
  <c r="K48" i="9"/>
  <c r="P46" i="9"/>
  <c r="O46" i="9"/>
  <c r="N46" i="9"/>
  <c r="M46" i="9"/>
  <c r="L46" i="9"/>
  <c r="K46" i="9"/>
  <c r="P44" i="9"/>
  <c r="O44" i="9"/>
  <c r="N44" i="9"/>
  <c r="M44" i="9"/>
  <c r="L44" i="9"/>
  <c r="K44" i="9"/>
  <c r="P42" i="9"/>
  <c r="O42" i="9"/>
  <c r="N42" i="9"/>
  <c r="M42" i="9"/>
  <c r="L42" i="9"/>
  <c r="K42" i="9"/>
  <c r="P39" i="9"/>
  <c r="O39" i="9"/>
  <c r="N39" i="9"/>
  <c r="M39" i="9"/>
  <c r="L39" i="9"/>
  <c r="K39" i="9"/>
  <c r="P34" i="9"/>
  <c r="O34" i="9"/>
  <c r="N34" i="9"/>
  <c r="M34" i="9"/>
  <c r="L34" i="9"/>
  <c r="K34" i="9"/>
  <c r="P31" i="9"/>
  <c r="O31" i="9"/>
  <c r="N31" i="9"/>
  <c r="M31" i="9"/>
  <c r="L31" i="9"/>
  <c r="K31" i="9"/>
  <c r="P17" i="9"/>
  <c r="O17" i="9"/>
  <c r="N17" i="9"/>
  <c r="M17" i="9"/>
  <c r="L17" i="9"/>
  <c r="K17" i="9"/>
  <c r="P15" i="9"/>
  <c r="O15" i="9"/>
  <c r="O35" i="9" s="1"/>
  <c r="N15" i="9"/>
  <c r="M15" i="9"/>
  <c r="L15" i="9"/>
  <c r="K15" i="9"/>
  <c r="K35" i="9" s="1"/>
  <c r="P35" i="9" l="1"/>
  <c r="L35" i="9"/>
  <c r="M35" i="9"/>
  <c r="N35" i="9"/>
  <c r="N50" i="9" s="1"/>
  <c r="N51" i="9" s="1"/>
  <c r="K58" i="9"/>
  <c r="K61" i="9" s="1"/>
  <c r="N49" i="9"/>
  <c r="I58" i="9"/>
  <c r="I61" i="9" s="1"/>
  <c r="O49" i="9"/>
  <c r="M49" i="9"/>
  <c r="P49" i="9"/>
  <c r="L49" i="9"/>
  <c r="K49" i="9"/>
  <c r="H58" i="9"/>
  <c r="H61" i="9" s="1"/>
  <c r="O50" i="9" l="1"/>
  <c r="O51" i="9" s="1"/>
  <c r="L50" i="9"/>
  <c r="L51" i="9" s="1"/>
  <c r="M50" i="9"/>
  <c r="M51" i="9" s="1"/>
  <c r="P50" i="9"/>
  <c r="P51" i="9" s="1"/>
  <c r="K50" i="9"/>
  <c r="K51" i="9" s="1"/>
  <c r="J68" i="8"/>
  <c r="H66" i="8"/>
  <c r="H68" i="8" s="1"/>
  <c r="P58" i="8"/>
  <c r="P59" i="8" s="1"/>
  <c r="P60" i="8" s="1"/>
  <c r="O58" i="8"/>
  <c r="O59" i="8" s="1"/>
  <c r="O60" i="8" s="1"/>
  <c r="N58" i="8"/>
  <c r="M58" i="8"/>
  <c r="L58" i="8"/>
  <c r="K58" i="8"/>
  <c r="N55" i="8"/>
  <c r="M55" i="8"/>
  <c r="L55" i="8"/>
  <c r="K55" i="8"/>
  <c r="N51" i="8"/>
  <c r="M51" i="8"/>
  <c r="L51" i="8"/>
  <c r="K51" i="8"/>
  <c r="N49" i="8"/>
  <c r="M49" i="8"/>
  <c r="L49" i="8"/>
  <c r="K49" i="8"/>
  <c r="N47" i="8"/>
  <c r="M47" i="8"/>
  <c r="L47" i="8"/>
  <c r="K47" i="8"/>
  <c r="N44" i="8"/>
  <c r="M44" i="8"/>
  <c r="L44" i="8"/>
  <c r="K44" i="8"/>
  <c r="N41" i="8"/>
  <c r="M41" i="8"/>
  <c r="L41" i="8"/>
  <c r="K41" i="8"/>
  <c r="N38" i="8"/>
  <c r="M38" i="8"/>
  <c r="M59" i="8" s="1"/>
  <c r="M60" i="8" s="1"/>
  <c r="L38" i="8"/>
  <c r="K38" i="8"/>
  <c r="P32" i="8"/>
  <c r="O32" i="8"/>
  <c r="N32" i="8"/>
  <c r="M32" i="8"/>
  <c r="L32" i="8"/>
  <c r="K32" i="8"/>
  <c r="P30" i="8"/>
  <c r="O30" i="8"/>
  <c r="N30" i="8"/>
  <c r="M30" i="8"/>
  <c r="L30" i="8"/>
  <c r="K30" i="8"/>
  <c r="N23" i="8"/>
  <c r="M23" i="8"/>
  <c r="L23" i="8"/>
  <c r="K23" i="8"/>
  <c r="N21" i="8"/>
  <c r="M21" i="8"/>
  <c r="L21" i="8"/>
  <c r="K21" i="8"/>
  <c r="N18" i="8"/>
  <c r="M18" i="8"/>
  <c r="L18" i="8"/>
  <c r="K18" i="8"/>
  <c r="N16" i="8"/>
  <c r="M16" i="8"/>
  <c r="L16" i="8"/>
  <c r="K16" i="8"/>
  <c r="N33" i="8" l="1"/>
  <c r="N34" i="8" s="1"/>
  <c r="K33" i="8"/>
  <c r="O33" i="8"/>
  <c r="O34" i="8" s="1"/>
  <c r="O61" i="8" s="1"/>
  <c r="I68" i="8"/>
  <c r="L33" i="8"/>
  <c r="P33" i="8"/>
  <c r="P34" i="8" s="1"/>
  <c r="P61" i="8" s="1"/>
  <c r="M34" i="8"/>
  <c r="M61" i="8" s="1"/>
  <c r="M33" i="8"/>
  <c r="L34" i="8"/>
  <c r="K34" i="8"/>
  <c r="K59" i="8"/>
  <c r="K60" i="8" s="1"/>
  <c r="N59" i="8"/>
  <c r="N60" i="8" s="1"/>
  <c r="L59" i="8"/>
  <c r="L60" i="8" s="1"/>
  <c r="N61" i="8" l="1"/>
  <c r="L61" i="8"/>
  <c r="K50" i="6" l="1"/>
  <c r="J50" i="6"/>
  <c r="I50" i="6"/>
  <c r="H50" i="6"/>
  <c r="K51" i="6"/>
  <c r="K52" i="6" s="1"/>
  <c r="P43" i="6"/>
  <c r="P44" i="6" s="1"/>
  <c r="O43" i="6"/>
  <c r="O44" i="6" s="1"/>
  <c r="N43" i="6"/>
  <c r="N44" i="6" s="1"/>
  <c r="M43" i="6"/>
  <c r="M44" i="6" s="1"/>
  <c r="L43" i="6"/>
  <c r="L44" i="6" s="1"/>
  <c r="K43" i="6"/>
  <c r="K44" i="6" s="1"/>
  <c r="P38" i="6"/>
  <c r="O38" i="6"/>
  <c r="N38" i="6"/>
  <c r="M38" i="6"/>
  <c r="L38" i="6"/>
  <c r="K38" i="6"/>
  <c r="N30" i="6"/>
  <c r="M30" i="6"/>
  <c r="L30" i="6"/>
  <c r="K30" i="6"/>
  <c r="N28" i="6"/>
  <c r="M28" i="6"/>
  <c r="L28" i="6"/>
  <c r="K28" i="6"/>
  <c r="N26" i="6"/>
  <c r="M26" i="6"/>
  <c r="L26" i="6"/>
  <c r="K26" i="6"/>
  <c r="N23" i="6"/>
  <c r="M23" i="6"/>
  <c r="L23" i="6"/>
  <c r="K23" i="6"/>
  <c r="N21" i="6"/>
  <c r="M21" i="6"/>
  <c r="L21" i="6"/>
  <c r="K21" i="6"/>
  <c r="N19" i="6"/>
  <c r="M19" i="6"/>
  <c r="L19" i="6"/>
  <c r="K19" i="6"/>
  <c r="N17" i="6"/>
  <c r="M17" i="6"/>
  <c r="L17" i="6"/>
  <c r="K17" i="6"/>
  <c r="O39" i="6"/>
  <c r="L39" i="6" l="1"/>
  <c r="L45" i="6" s="1"/>
  <c r="L46" i="6" s="1"/>
  <c r="P39" i="6"/>
  <c r="P45" i="6" s="1"/>
  <c r="P46" i="6" s="1"/>
  <c r="N39" i="6"/>
  <c r="N45" i="6" s="1"/>
  <c r="N46" i="6" s="1"/>
  <c r="M39" i="6"/>
  <c r="M45" i="6" s="1"/>
  <c r="M46" i="6" s="1"/>
  <c r="K39" i="6"/>
  <c r="K45" i="6" s="1"/>
  <c r="K46" i="6" s="1"/>
  <c r="J51" i="6"/>
  <c r="O45" i="6"/>
  <c r="O46" i="6" s="1"/>
  <c r="I51" i="6"/>
  <c r="I52" i="6" s="1"/>
  <c r="H51" i="6"/>
  <c r="H52" i="6" s="1"/>
  <c r="K56" i="5"/>
  <c r="K57" i="5" s="1"/>
  <c r="J56" i="5"/>
  <c r="I56" i="5"/>
  <c r="I57" i="5" s="1"/>
  <c r="H56" i="5"/>
  <c r="H57" i="5" s="1"/>
  <c r="P47" i="5"/>
  <c r="O47" i="5"/>
  <c r="N47" i="5"/>
  <c r="M47" i="5"/>
  <c r="L47" i="5"/>
  <c r="K47" i="5"/>
  <c r="P45" i="5"/>
  <c r="O45" i="5"/>
  <c r="N45" i="5"/>
  <c r="M45" i="5"/>
  <c r="L45" i="5"/>
  <c r="K45" i="5"/>
  <c r="P43" i="5"/>
  <c r="O43" i="5"/>
  <c r="N43" i="5"/>
  <c r="M43" i="5"/>
  <c r="L43" i="5"/>
  <c r="K43" i="5"/>
  <c r="P38" i="5"/>
  <c r="O38" i="5"/>
  <c r="N38" i="5"/>
  <c r="M38" i="5"/>
  <c r="L38" i="5"/>
  <c r="K38" i="5"/>
  <c r="P36" i="5"/>
  <c r="O36" i="5"/>
  <c r="N36" i="5"/>
  <c r="M36" i="5"/>
  <c r="L36" i="5"/>
  <c r="K36" i="5"/>
  <c r="P34" i="5"/>
  <c r="O34" i="5"/>
  <c r="N34" i="5"/>
  <c r="M34" i="5"/>
  <c r="L34" i="5"/>
  <c r="K34" i="5"/>
  <c r="P32" i="5"/>
  <c r="O32" i="5"/>
  <c r="N32" i="5"/>
  <c r="M32" i="5"/>
  <c r="L32" i="5"/>
  <c r="K32" i="5"/>
  <c r="P26" i="5"/>
  <c r="O26" i="5"/>
  <c r="N26" i="5"/>
  <c r="M26" i="5"/>
  <c r="L26" i="5"/>
  <c r="K26" i="5"/>
  <c r="P18" i="5"/>
  <c r="O18" i="5"/>
  <c r="N18" i="5"/>
  <c r="M18" i="5"/>
  <c r="L18" i="5"/>
  <c r="K18" i="5"/>
  <c r="M27" i="5" l="1"/>
  <c r="M39" i="5"/>
  <c r="M48" i="5"/>
  <c r="K48" i="5"/>
  <c r="O48" i="5"/>
  <c r="L19" i="5"/>
  <c r="P19" i="5"/>
  <c r="L27" i="5"/>
  <c r="P27" i="5"/>
  <c r="L39" i="5"/>
  <c r="P39" i="5"/>
  <c r="N27" i="5"/>
  <c r="N39" i="5"/>
  <c r="K19" i="5"/>
  <c r="O19" i="5"/>
  <c r="K27" i="5"/>
  <c r="O27" i="5"/>
  <c r="K39" i="5"/>
  <c r="O39" i="5"/>
  <c r="L48" i="5"/>
  <c r="P48" i="5"/>
  <c r="M19" i="5"/>
  <c r="N19" i="5"/>
  <c r="N48" i="5"/>
  <c r="M49" i="5" l="1"/>
  <c r="M50" i="5" s="1"/>
  <c r="P49" i="5"/>
  <c r="P50" i="5" s="1"/>
  <c r="L49" i="5"/>
  <c r="L50" i="5" s="1"/>
  <c r="N49" i="5"/>
  <c r="N50" i="5" s="1"/>
  <c r="O49" i="5"/>
  <c r="O50" i="5" s="1"/>
  <c r="K49" i="5"/>
  <c r="K50" i="5" s="1"/>
  <c r="F17" i="11"/>
  <c r="E17" i="11"/>
  <c r="D17" i="11"/>
  <c r="C17" i="11"/>
  <c r="K57" i="4"/>
  <c r="J57" i="4"/>
  <c r="I57" i="4"/>
  <c r="H57" i="4"/>
  <c r="K56" i="4"/>
  <c r="J56" i="4"/>
  <c r="I56" i="4"/>
  <c r="H56" i="4"/>
  <c r="P48" i="4"/>
  <c r="O48" i="4"/>
  <c r="N48" i="4"/>
  <c r="M48" i="4"/>
  <c r="L48" i="4"/>
  <c r="K48" i="4"/>
  <c r="P46" i="4"/>
  <c r="P49" i="4" s="1"/>
  <c r="P50" i="4" s="1"/>
  <c r="P51" i="4" s="1"/>
  <c r="O46" i="4"/>
  <c r="N46" i="4"/>
  <c r="M46" i="4"/>
  <c r="L46" i="4"/>
  <c r="K46" i="4"/>
  <c r="N44" i="4"/>
  <c r="M44" i="4"/>
  <c r="L44" i="4"/>
  <c r="K44" i="4"/>
  <c r="N38" i="4"/>
  <c r="M38" i="4"/>
  <c r="L38" i="4"/>
  <c r="K38" i="4"/>
  <c r="N36" i="4"/>
  <c r="M36" i="4"/>
  <c r="L36" i="4"/>
  <c r="K36" i="4"/>
  <c r="N33" i="4"/>
  <c r="M33" i="4"/>
  <c r="L33" i="4"/>
  <c r="K33" i="4"/>
  <c r="N31" i="4"/>
  <c r="M31" i="4"/>
  <c r="L31" i="4"/>
  <c r="K31" i="4"/>
  <c r="N29" i="4"/>
  <c r="M29" i="4"/>
  <c r="L29" i="4"/>
  <c r="K29" i="4"/>
  <c r="N27" i="4"/>
  <c r="M27" i="4"/>
  <c r="L27" i="4"/>
  <c r="K27" i="4"/>
  <c r="N23" i="4"/>
  <c r="M23" i="4"/>
  <c r="L23" i="4"/>
  <c r="K23" i="4"/>
  <c r="N21" i="4"/>
  <c r="M21" i="4"/>
  <c r="L21" i="4"/>
  <c r="K21" i="4"/>
  <c r="N19" i="4"/>
  <c r="M19" i="4"/>
  <c r="L19" i="4"/>
  <c r="K19" i="4"/>
  <c r="N17" i="4"/>
  <c r="M17" i="4"/>
  <c r="L17" i="4"/>
  <c r="K17" i="4"/>
  <c r="O49" i="4" l="1"/>
  <c r="O50" i="4" s="1"/>
  <c r="O51" i="4" s="1"/>
  <c r="L49" i="4"/>
  <c r="L50" i="4" s="1"/>
  <c r="L51" i="4" s="1"/>
  <c r="K49" i="4"/>
  <c r="K50" i="4" s="1"/>
  <c r="K51" i="4" s="1"/>
  <c r="M49" i="4"/>
  <c r="M50" i="4" s="1"/>
  <c r="M51" i="4" s="1"/>
  <c r="K60" i="4"/>
  <c r="K61" i="4" s="1"/>
  <c r="J60" i="4"/>
  <c r="J61" i="4" s="1"/>
  <c r="I60" i="4"/>
  <c r="I61" i="4" s="1"/>
  <c r="H60" i="4"/>
  <c r="H61" i="4" s="1"/>
  <c r="N49" i="4"/>
  <c r="N50" i="4" s="1"/>
  <c r="N51" i="4" s="1"/>
  <c r="K93" i="3"/>
  <c r="J93" i="3"/>
  <c r="I93" i="3"/>
  <c r="K91" i="3"/>
  <c r="F13" i="11" s="1"/>
  <c r="J91" i="3"/>
  <c r="E13" i="11" s="1"/>
  <c r="I91" i="3"/>
  <c r="D13" i="11" s="1"/>
  <c r="C13" i="11"/>
  <c r="K89" i="3"/>
  <c r="J89" i="3"/>
  <c r="I89" i="3"/>
  <c r="P80" i="3"/>
  <c r="O80" i="3"/>
  <c r="N80" i="3"/>
  <c r="M80" i="3"/>
  <c r="L80" i="3"/>
  <c r="K80" i="3"/>
  <c r="F21" i="11"/>
  <c r="E21" i="11"/>
  <c r="D21" i="11"/>
  <c r="K56" i="3"/>
  <c r="N53" i="3"/>
  <c r="M53" i="3"/>
  <c r="L53" i="3"/>
  <c r="K53" i="3"/>
  <c r="N47" i="3"/>
  <c r="M47" i="3"/>
  <c r="L47" i="3"/>
  <c r="K47" i="3"/>
  <c r="P45" i="3"/>
  <c r="O45" i="3"/>
  <c r="N45" i="3"/>
  <c r="M45" i="3"/>
  <c r="L45" i="3"/>
  <c r="K45" i="3"/>
  <c r="N40" i="3"/>
  <c r="M40" i="3"/>
  <c r="L40" i="3"/>
  <c r="K40" i="3"/>
  <c r="N35" i="3"/>
  <c r="M35" i="3"/>
  <c r="L35" i="3"/>
  <c r="K35" i="3"/>
  <c r="N25" i="3"/>
  <c r="M25" i="3"/>
  <c r="L25" i="3"/>
  <c r="K25" i="3"/>
  <c r="P20" i="3"/>
  <c r="O20" i="3"/>
  <c r="N20" i="3"/>
  <c r="M20" i="3"/>
  <c r="L20" i="3"/>
  <c r="K20" i="3"/>
  <c r="H132" i="2"/>
  <c r="H134" i="2" s="1"/>
  <c r="P115" i="2"/>
  <c r="O115" i="2"/>
  <c r="N115" i="2"/>
  <c r="M115" i="2"/>
  <c r="L115" i="2"/>
  <c r="K115" i="2"/>
  <c r="P113" i="2"/>
  <c r="O113" i="2"/>
  <c r="N113" i="2"/>
  <c r="M113" i="2"/>
  <c r="L113" i="2"/>
  <c r="K113" i="2"/>
  <c r="P110" i="2"/>
  <c r="O110" i="2"/>
  <c r="N110" i="2"/>
  <c r="M110" i="2"/>
  <c r="L110" i="2"/>
  <c r="K110" i="2"/>
  <c r="P96" i="2"/>
  <c r="O96" i="2"/>
  <c r="N96" i="2"/>
  <c r="M96" i="2"/>
  <c r="L96" i="2"/>
  <c r="K96" i="2"/>
  <c r="P93" i="2"/>
  <c r="O93" i="2"/>
  <c r="N93" i="2"/>
  <c r="M93" i="2"/>
  <c r="L93" i="2"/>
  <c r="K93" i="2"/>
  <c r="P91" i="2"/>
  <c r="O91" i="2"/>
  <c r="N91" i="2"/>
  <c r="M91" i="2"/>
  <c r="L91" i="2"/>
  <c r="K91" i="2"/>
  <c r="P89" i="2"/>
  <c r="O89" i="2"/>
  <c r="P83" i="2"/>
  <c r="O83" i="2"/>
  <c r="N83" i="2"/>
  <c r="M83" i="2"/>
  <c r="L83" i="2"/>
  <c r="K83" i="2"/>
  <c r="P81" i="2"/>
  <c r="O81" i="2"/>
  <c r="N81" i="2"/>
  <c r="M81" i="2"/>
  <c r="L81" i="2"/>
  <c r="K81" i="2"/>
  <c r="P79" i="2"/>
  <c r="O79" i="2"/>
  <c r="N79" i="2"/>
  <c r="M79" i="2"/>
  <c r="L79" i="2"/>
  <c r="K79" i="2"/>
  <c r="P77" i="2"/>
  <c r="O77" i="2"/>
  <c r="N77" i="2"/>
  <c r="M77" i="2"/>
  <c r="L77" i="2"/>
  <c r="P75" i="2"/>
  <c r="O75" i="2"/>
  <c r="N75" i="2"/>
  <c r="M75" i="2"/>
  <c r="L75" i="2"/>
  <c r="K75" i="2"/>
  <c r="P73" i="2"/>
  <c r="O73" i="2"/>
  <c r="N73" i="2"/>
  <c r="M73" i="2"/>
  <c r="L73" i="2"/>
  <c r="K73" i="2"/>
  <c r="P71" i="2"/>
  <c r="O71" i="2"/>
  <c r="N71" i="2"/>
  <c r="M71" i="2"/>
  <c r="L71" i="2"/>
  <c r="K71" i="2"/>
  <c r="P68" i="2"/>
  <c r="O68" i="2"/>
  <c r="N68" i="2"/>
  <c r="M68" i="2"/>
  <c r="L68" i="2"/>
  <c r="K68" i="2"/>
  <c r="P66" i="2"/>
  <c r="O66" i="2"/>
  <c r="N66" i="2"/>
  <c r="M66" i="2"/>
  <c r="L66" i="2"/>
  <c r="K66" i="2"/>
  <c r="P64" i="2"/>
  <c r="O64" i="2"/>
  <c r="N64" i="2"/>
  <c r="M64" i="2"/>
  <c r="L64" i="2"/>
  <c r="K64" i="2"/>
  <c r="P60" i="2"/>
  <c r="O60" i="2"/>
  <c r="N60" i="2"/>
  <c r="M60" i="2"/>
  <c r="L60" i="2"/>
  <c r="K60" i="2"/>
  <c r="P57" i="2"/>
  <c r="O57" i="2"/>
  <c r="N57" i="2"/>
  <c r="M57" i="2"/>
  <c r="L57" i="2"/>
  <c r="K57" i="2"/>
  <c r="P54" i="2"/>
  <c r="O54" i="2"/>
  <c r="N54" i="2"/>
  <c r="M54" i="2"/>
  <c r="L54" i="2"/>
  <c r="K54" i="2"/>
  <c r="P45" i="2"/>
  <c r="O45" i="2"/>
  <c r="N45" i="2"/>
  <c r="M45" i="2"/>
  <c r="L45" i="2"/>
  <c r="K45" i="2"/>
  <c r="P37" i="2"/>
  <c r="O37" i="2"/>
  <c r="N37" i="2"/>
  <c r="M37" i="2"/>
  <c r="L37" i="2"/>
  <c r="K37" i="2"/>
  <c r="P34" i="2"/>
  <c r="O34" i="2"/>
  <c r="N34" i="2"/>
  <c r="M34" i="2"/>
  <c r="L34" i="2"/>
  <c r="K34" i="2"/>
  <c r="P32" i="2"/>
  <c r="O32" i="2"/>
  <c r="N32" i="2"/>
  <c r="M32" i="2"/>
  <c r="L32" i="2"/>
  <c r="K32" i="2"/>
  <c r="P30" i="2"/>
  <c r="O30" i="2"/>
  <c r="N30" i="2"/>
  <c r="M30" i="2"/>
  <c r="L30" i="2"/>
  <c r="K30" i="2"/>
  <c r="P28" i="2"/>
  <c r="O28" i="2"/>
  <c r="P25" i="2"/>
  <c r="O25" i="2"/>
  <c r="N25" i="2"/>
  <c r="M25" i="2"/>
  <c r="L25" i="2"/>
  <c r="K25" i="2"/>
  <c r="P19" i="2"/>
  <c r="O19" i="2"/>
  <c r="P16" i="2"/>
  <c r="O16" i="2"/>
  <c r="N16" i="2"/>
  <c r="M16" i="2"/>
  <c r="L16" i="2"/>
  <c r="K16" i="2"/>
  <c r="P14" i="2"/>
  <c r="O14" i="2"/>
  <c r="N14" i="2"/>
  <c r="M14" i="2"/>
  <c r="L14" i="2"/>
  <c r="K14" i="2"/>
  <c r="M122" i="2" l="1"/>
  <c r="K122" i="2"/>
  <c r="O122" i="2"/>
  <c r="N122" i="2"/>
  <c r="L122" i="2"/>
  <c r="P122" i="2"/>
  <c r="M99" i="2"/>
  <c r="K99" i="2"/>
  <c r="O99" i="2"/>
  <c r="N99" i="2"/>
  <c r="L99" i="2"/>
  <c r="P99" i="2"/>
  <c r="L40" i="2"/>
  <c r="K40" i="2"/>
  <c r="M40" i="2"/>
  <c r="N40" i="2"/>
  <c r="P26" i="3"/>
  <c r="O81" i="3"/>
  <c r="N26" i="3"/>
  <c r="P81" i="3"/>
  <c r="K26" i="3"/>
  <c r="O26" i="3"/>
  <c r="L26" i="3"/>
  <c r="M81" i="3"/>
  <c r="N81" i="3"/>
  <c r="P40" i="2"/>
  <c r="O40" i="2"/>
  <c r="L81" i="3"/>
  <c r="K81" i="3"/>
  <c r="M26" i="3"/>
  <c r="C21" i="11" l="1"/>
  <c r="L82" i="3"/>
  <c r="L83" i="3" s="1"/>
  <c r="N82" i="3"/>
  <c r="N83" i="3" s="1"/>
  <c r="P82" i="3"/>
  <c r="P83" i="3" s="1"/>
  <c r="O82" i="3"/>
  <c r="O83" i="3" s="1"/>
  <c r="K82" i="3"/>
  <c r="K83" i="3" s="1"/>
  <c r="P123" i="2"/>
  <c r="P124" i="2" s="1"/>
  <c r="M82" i="3"/>
  <c r="M83" i="3" s="1"/>
  <c r="N123" i="2"/>
  <c r="N124" i="2" s="1"/>
  <c r="L123" i="2"/>
  <c r="L124" i="2" s="1"/>
  <c r="O123" i="2"/>
  <c r="O124" i="2" s="1"/>
  <c r="M123" i="2"/>
  <c r="M124" i="2" s="1"/>
  <c r="K123" i="2"/>
  <c r="K124" i="2" s="1"/>
  <c r="L41" i="1"/>
  <c r="M41" i="1"/>
  <c r="N41" i="1"/>
  <c r="K41" i="1"/>
  <c r="K154" i="1"/>
  <c r="J154" i="1"/>
  <c r="I154" i="1"/>
  <c r="H154" i="1"/>
  <c r="K153" i="1"/>
  <c r="J153" i="1"/>
  <c r="I153" i="1"/>
  <c r="H153" i="1"/>
  <c r="K149" i="1"/>
  <c r="F18" i="11" s="1"/>
  <c r="J149" i="1"/>
  <c r="E18" i="11" s="1"/>
  <c r="I149" i="1"/>
  <c r="D18" i="11" s="1"/>
  <c r="H149" i="1"/>
  <c r="C18" i="11" s="1"/>
  <c r="K148" i="1"/>
  <c r="F19" i="11" s="1"/>
  <c r="J148" i="1"/>
  <c r="E19" i="11" s="1"/>
  <c r="I148" i="1"/>
  <c r="D19" i="11" s="1"/>
  <c r="C19" i="11"/>
  <c r="K147" i="1"/>
  <c r="J147" i="1"/>
  <c r="I147" i="1"/>
  <c r="H147" i="1"/>
  <c r="C12" i="11" s="1"/>
  <c r="K146" i="1"/>
  <c r="F10" i="11" s="1"/>
  <c r="J146" i="1"/>
  <c r="I146" i="1"/>
  <c r="D10" i="11" s="1"/>
  <c r="H146" i="1"/>
  <c r="C10" i="11" s="1"/>
  <c r="P138" i="1"/>
  <c r="P139" i="1" s="1"/>
  <c r="O138" i="1"/>
  <c r="O139" i="1" s="1"/>
  <c r="N138" i="1"/>
  <c r="N139" i="1" s="1"/>
  <c r="M138" i="1"/>
  <c r="M139" i="1" s="1"/>
  <c r="L138" i="1"/>
  <c r="L139" i="1" s="1"/>
  <c r="K138" i="1"/>
  <c r="K139" i="1" s="1"/>
  <c r="N133" i="1"/>
  <c r="M133" i="1"/>
  <c r="L133" i="1"/>
  <c r="K133" i="1"/>
  <c r="N131" i="1"/>
  <c r="M131" i="1"/>
  <c r="L131" i="1"/>
  <c r="K131" i="1"/>
  <c r="N129" i="1"/>
  <c r="M129" i="1"/>
  <c r="L129" i="1"/>
  <c r="K129" i="1"/>
  <c r="P121" i="1"/>
  <c r="O121" i="1"/>
  <c r="N121" i="1"/>
  <c r="M121" i="1"/>
  <c r="L121" i="1"/>
  <c r="K121" i="1"/>
  <c r="P119" i="1"/>
  <c r="O119" i="1"/>
  <c r="N119" i="1"/>
  <c r="M119" i="1"/>
  <c r="L119" i="1"/>
  <c r="K119" i="1"/>
  <c r="P117" i="1"/>
  <c r="P126" i="1" s="1"/>
  <c r="O117" i="1"/>
  <c r="N117" i="1"/>
  <c r="M117" i="1"/>
  <c r="L117" i="1"/>
  <c r="L126" i="1" s="1"/>
  <c r="K117" i="1"/>
  <c r="N113" i="1"/>
  <c r="M113" i="1"/>
  <c r="L113" i="1"/>
  <c r="K113" i="1"/>
  <c r="N111" i="1"/>
  <c r="M111" i="1"/>
  <c r="L111" i="1"/>
  <c r="K111" i="1"/>
  <c r="N109" i="1"/>
  <c r="M109" i="1"/>
  <c r="L109" i="1"/>
  <c r="K109" i="1"/>
  <c r="N107" i="1"/>
  <c r="M107" i="1"/>
  <c r="L107" i="1"/>
  <c r="K107" i="1"/>
  <c r="N105" i="1"/>
  <c r="M105" i="1"/>
  <c r="L105" i="1"/>
  <c r="K105" i="1"/>
  <c r="N103" i="1"/>
  <c r="M103" i="1"/>
  <c r="L103" i="1"/>
  <c r="K103" i="1"/>
  <c r="N101" i="1"/>
  <c r="M101" i="1"/>
  <c r="L101" i="1"/>
  <c r="K101" i="1"/>
  <c r="N99" i="1"/>
  <c r="M99" i="1"/>
  <c r="L99" i="1"/>
  <c r="K99" i="1"/>
  <c r="N96" i="1"/>
  <c r="M96" i="1"/>
  <c r="L96" i="1"/>
  <c r="K96" i="1"/>
  <c r="N93" i="1"/>
  <c r="M93" i="1"/>
  <c r="L93" i="1"/>
  <c r="K93" i="1"/>
  <c r="N91" i="1"/>
  <c r="M91" i="1"/>
  <c r="L91" i="1"/>
  <c r="K91" i="1"/>
  <c r="N89" i="1"/>
  <c r="M89" i="1"/>
  <c r="L89" i="1"/>
  <c r="K89" i="1"/>
  <c r="N87" i="1"/>
  <c r="M87" i="1"/>
  <c r="L87" i="1"/>
  <c r="K87" i="1"/>
  <c r="N85" i="1"/>
  <c r="M85" i="1"/>
  <c r="L85" i="1"/>
  <c r="K85" i="1"/>
  <c r="N81" i="1"/>
  <c r="M81" i="1"/>
  <c r="L81" i="1"/>
  <c r="K81" i="1"/>
  <c r="N79" i="1"/>
  <c r="M79" i="1"/>
  <c r="L79" i="1"/>
  <c r="K79" i="1"/>
  <c r="N77" i="1"/>
  <c r="M77" i="1"/>
  <c r="L77" i="1"/>
  <c r="K77" i="1"/>
  <c r="N75" i="1"/>
  <c r="M75" i="1"/>
  <c r="L75" i="1"/>
  <c r="K75" i="1"/>
  <c r="N73" i="1"/>
  <c r="M73" i="1"/>
  <c r="L73" i="1"/>
  <c r="K73" i="1"/>
  <c r="P69" i="1"/>
  <c r="O69" i="1"/>
  <c r="N69" i="1"/>
  <c r="M69" i="1"/>
  <c r="L69" i="1"/>
  <c r="K69" i="1"/>
  <c r="P67" i="1"/>
  <c r="O67" i="1"/>
  <c r="N67" i="1"/>
  <c r="M67" i="1"/>
  <c r="L67" i="1"/>
  <c r="K67" i="1"/>
  <c r="P65" i="1"/>
  <c r="O65" i="1"/>
  <c r="N65" i="1"/>
  <c r="M65" i="1"/>
  <c r="L65" i="1"/>
  <c r="K65" i="1"/>
  <c r="P63" i="1"/>
  <c r="O63" i="1"/>
  <c r="N63" i="1"/>
  <c r="M63" i="1"/>
  <c r="L63" i="1"/>
  <c r="K63" i="1"/>
  <c r="P61" i="1"/>
  <c r="O61" i="1"/>
  <c r="N61" i="1"/>
  <c r="M61" i="1"/>
  <c r="L61" i="1"/>
  <c r="K61" i="1"/>
  <c r="P59" i="1"/>
  <c r="O59" i="1"/>
  <c r="N59" i="1"/>
  <c r="M59" i="1"/>
  <c r="L59" i="1"/>
  <c r="K59" i="1"/>
  <c r="P57" i="1"/>
  <c r="O57" i="1"/>
  <c r="N57" i="1"/>
  <c r="M57" i="1"/>
  <c r="L57" i="1"/>
  <c r="K57" i="1"/>
  <c r="P55" i="1"/>
  <c r="O55" i="1"/>
  <c r="N55" i="1"/>
  <c r="M55" i="1"/>
  <c r="L55" i="1"/>
  <c r="K55" i="1"/>
  <c r="P53" i="1"/>
  <c r="O53" i="1"/>
  <c r="N53" i="1"/>
  <c r="M53" i="1"/>
  <c r="L53" i="1"/>
  <c r="K53" i="1"/>
  <c r="P51" i="1"/>
  <c r="O51" i="1"/>
  <c r="N51" i="1"/>
  <c r="M51" i="1"/>
  <c r="L51" i="1"/>
  <c r="K51" i="1"/>
  <c r="P49" i="1"/>
  <c r="O49" i="1"/>
  <c r="N49" i="1"/>
  <c r="M49" i="1"/>
  <c r="L49" i="1"/>
  <c r="K49" i="1"/>
  <c r="P47" i="1"/>
  <c r="O47" i="1"/>
  <c r="N47" i="1"/>
  <c r="M47" i="1"/>
  <c r="L47" i="1"/>
  <c r="K47" i="1"/>
  <c r="P43" i="1"/>
  <c r="O43" i="1"/>
  <c r="N43" i="1"/>
  <c r="M43" i="1"/>
  <c r="L43" i="1"/>
  <c r="K43" i="1"/>
  <c r="N32" i="1"/>
  <c r="M32" i="1"/>
  <c r="L32" i="1"/>
  <c r="K32" i="1"/>
  <c r="N29" i="1"/>
  <c r="M29" i="1"/>
  <c r="L29" i="1"/>
  <c r="K29" i="1"/>
  <c r="N27" i="1"/>
  <c r="M27" i="1"/>
  <c r="L27" i="1"/>
  <c r="K27" i="1"/>
  <c r="N24" i="1"/>
  <c r="M24" i="1"/>
  <c r="L24" i="1"/>
  <c r="K24" i="1"/>
  <c r="N19" i="1"/>
  <c r="M19" i="1"/>
  <c r="L19" i="1"/>
  <c r="K19" i="1"/>
  <c r="M13" i="1"/>
  <c r="L13" i="1"/>
  <c r="K13" i="1"/>
  <c r="F8" i="11" l="1"/>
  <c r="C24" i="11"/>
  <c r="C8" i="11"/>
  <c r="C25" i="11"/>
  <c r="E10" i="11"/>
  <c r="J151" i="1"/>
  <c r="J155" i="1" s="1"/>
  <c r="M37" i="1"/>
  <c r="M126" i="1"/>
  <c r="E12" i="11"/>
  <c r="F12" i="11"/>
  <c r="F24" i="11" s="1"/>
  <c r="K151" i="1"/>
  <c r="K155" i="1" s="1"/>
  <c r="D12" i="11"/>
  <c r="D24" i="11" s="1"/>
  <c r="I151" i="1"/>
  <c r="I155" i="1" s="1"/>
  <c r="N37" i="1"/>
  <c r="N126" i="1"/>
  <c r="K126" i="1"/>
  <c r="O126" i="1"/>
  <c r="K37" i="1"/>
  <c r="L37" i="1"/>
  <c r="N44" i="1"/>
  <c r="N70" i="1"/>
  <c r="L134" i="1"/>
  <c r="K44" i="1"/>
  <c r="O44" i="1"/>
  <c r="N134" i="1"/>
  <c r="N114" i="1"/>
  <c r="K114" i="1"/>
  <c r="O114" i="1"/>
  <c r="K70" i="1"/>
  <c r="O70" i="1"/>
  <c r="H151" i="1"/>
  <c r="H155" i="1" s="1"/>
  <c r="L44" i="1"/>
  <c r="P44" i="1"/>
  <c r="L70" i="1"/>
  <c r="P70" i="1"/>
  <c r="L114" i="1"/>
  <c r="P114" i="1"/>
  <c r="M44" i="1"/>
  <c r="M70" i="1"/>
  <c r="M114" i="1"/>
  <c r="K134" i="1"/>
  <c r="M134" i="1"/>
  <c r="D8" i="11" l="1"/>
  <c r="E8" i="11"/>
  <c r="E24" i="11"/>
  <c r="E25" i="11" s="1"/>
  <c r="D25" i="11"/>
  <c r="F25" i="11"/>
  <c r="N140" i="1"/>
  <c r="N141" i="1" s="1"/>
  <c r="O140" i="1"/>
  <c r="O141" i="1" s="1"/>
  <c r="K140" i="1"/>
  <c r="K141" i="1" s="1"/>
  <c r="P140" i="1"/>
  <c r="P141" i="1" s="1"/>
  <c r="L140" i="1"/>
  <c r="L141" i="1" s="1"/>
  <c r="M140" i="1"/>
  <c r="M141" i="1" s="1"/>
</calcChain>
</file>

<file path=xl/sharedStrings.xml><?xml version="1.0" encoding="utf-8"?>
<sst xmlns="http://schemas.openxmlformats.org/spreadsheetml/2006/main" count="3477" uniqueCount="818">
  <si>
    <t>SAVIVALDYBĖS FUNKCIJŲ ĮGYVENDINIMO IR VALDYMO PROGRAMA  (KODAS 01)</t>
  </si>
  <si>
    <t>TIKSLŲ, UŽDAVINIŲ, PRIEMONIŲ IR VEIKLŲ, ASIGNAVIMŲ BEI PRODUKTO VERTINIMO KRITERIJŲ SUVESTINĖ</t>
  </si>
  <si>
    <t>Programos kodas</t>
  </si>
  <si>
    <t>Strateginis tikslas (pagal SPP prioritetus)</t>
  </si>
  <si>
    <t>Programos tikslo kodas</t>
  </si>
  <si>
    <t>Uždaivinio kodas</t>
  </si>
  <si>
    <t>Priemonės kodas</t>
  </si>
  <si>
    <t>Veiklos pavadinimas</t>
  </si>
  <si>
    <t>Veiklos vykdytojo kodas</t>
  </si>
  <si>
    <t>Atitikmuo SPP (uždaviniai, priemonės)</t>
  </si>
  <si>
    <t>Veiklos kodas biudžete</t>
  </si>
  <si>
    <t>Finansavimo šaltinis</t>
  </si>
  <si>
    <t>Produkto kriterijus</t>
  </si>
  <si>
    <t>Iš viso</t>
  </si>
  <si>
    <t>Išlaidoms</t>
  </si>
  <si>
    <t>turtui įsigyti ir finansiniams įsipareigojimams įvykdyti</t>
  </si>
  <si>
    <t>Pavadinimas</t>
  </si>
  <si>
    <t>planas</t>
  </si>
  <si>
    <t>Iš jų darbo užmokesčiui</t>
  </si>
  <si>
    <t>2023 m.</t>
  </si>
  <si>
    <t>01</t>
  </si>
  <si>
    <t>Savivaldybės funkcijų įgyvendinimo ir valdymo programa</t>
  </si>
  <si>
    <t>02</t>
  </si>
  <si>
    <t xml:space="preserve">4 PRIORITETAS. SAUGUS RAJONAS IR EFEKTYVI SAVIVALDA </t>
  </si>
  <si>
    <t>Savivaldybės tarybos darbo organizavimo ir Savivaldybės tarybos ir mero sekretoriato veiklos užtikrinimas</t>
  </si>
  <si>
    <t>1</t>
  </si>
  <si>
    <t>01.01.01.02</t>
  </si>
  <si>
    <t>SB</t>
  </si>
  <si>
    <t>Savivaldybės tarybos narių skaičius; Sekretoriato darbuotojų skaičius</t>
  </si>
  <si>
    <t>Iš viso:</t>
  </si>
  <si>
    <t>Savivaldybės administracijos darbo organizavimas</t>
  </si>
  <si>
    <t>01.03.02.09</t>
  </si>
  <si>
    <t>SP</t>
  </si>
  <si>
    <t>BV</t>
  </si>
  <si>
    <t>03</t>
  </si>
  <si>
    <t>Savivaldybės kontrolės ir audito tarnybos darbo organizavimas</t>
  </si>
  <si>
    <t>27</t>
  </si>
  <si>
    <t>01.01.01.03</t>
  </si>
  <si>
    <t>Kontrolės ir audito tarnybos darbuotojų skaičius</t>
  </si>
  <si>
    <t>04</t>
  </si>
  <si>
    <t>Savivaldybės padalinių (seniūnijų) darbo organizavimas</t>
  </si>
  <si>
    <t>1; 15-25</t>
  </si>
  <si>
    <t>01.03.02.09 06.02.01.01 06.04.01.01 10.04.01.40</t>
  </si>
  <si>
    <t>Savivaldybės padalinių (seniūnijų) skaičius</t>
  </si>
  <si>
    <t>06.02.01.01</t>
  </si>
  <si>
    <t>05</t>
  </si>
  <si>
    <t>Administracijos direktoriaus rezervas</t>
  </si>
  <si>
    <t>01.06.01.04</t>
  </si>
  <si>
    <t>Administracijos direktoriaus lėšų rezervo panaudojimas įvykiams, kurių negalima iš anksto numatyti, likviduoti, jų padariniams šalinti (proc.)</t>
  </si>
  <si>
    <t>06</t>
  </si>
  <si>
    <t>Viešosios informacijos skelbimas</t>
  </si>
  <si>
    <t>3</t>
  </si>
  <si>
    <t>08.03.01.01</t>
  </si>
  <si>
    <t xml:space="preserve">Šaltinių, kuriuose platinama informacija apie rajoną, skaičius; </t>
  </si>
  <si>
    <t>Pasvalio rajono savivaldybės administracijos feisbuko paskyros sekėjų skaičius didėjimas (proc.)</t>
  </si>
  <si>
    <t>07</t>
  </si>
  <si>
    <t>Kitos bendros valstybės paslaugos (reprezentacinės lėšos)</t>
  </si>
  <si>
    <t>01.06.01.02</t>
  </si>
  <si>
    <t>Renginių su savivaldybėmis, įstaigomis,  su kuriomis pasirašytos bendradarbiavimo sutartys, skaičius</t>
  </si>
  <si>
    <t>08</t>
  </si>
  <si>
    <t xml:space="preserve">Viešųjų paslaugų administravimas ir valdymas </t>
  </si>
  <si>
    <t>07.06.01.02</t>
  </si>
  <si>
    <t>D</t>
  </si>
  <si>
    <t>Įgyvendintų priemonių skaičius</t>
  </si>
  <si>
    <t>09.06.01.01</t>
  </si>
  <si>
    <t xml:space="preserve">
</t>
  </si>
  <si>
    <t xml:space="preserve"> </t>
  </si>
  <si>
    <t>Iš viso uždaviniui:</t>
  </si>
  <si>
    <t>Informacinių technologijų palaikymas ir plėtojimas Savivaldybės administracijoje</t>
  </si>
  <si>
    <t>4.1.1.</t>
  </si>
  <si>
    <t>Kompiuterinė darbo vietų įranga, ne senesnė nei 7 metų (proc.)</t>
  </si>
  <si>
    <t>Įdiegtos naujos ir išplėtotos esamos (programų palaikymas) informacinės sistemos</t>
  </si>
  <si>
    <t>Tobulinti ir prižiūrėti Pasvalio rajono savivaldybės interneto svetainę bei Pasvalio rajono savivaldybės įstaigų bei organizacijų interneto svetaines</t>
  </si>
  <si>
    <t>Pasvalio rajono savivaldybės interneto svetainės lankytojų skaičiaus didėjimas  (proc.)</t>
  </si>
  <si>
    <t>Rengti ir (arba) atnaujinti Pasvalio rajono savivaldybės administracijos strateginio planavimo dokumentus</t>
  </si>
  <si>
    <t>4.1.2.</t>
  </si>
  <si>
    <t>04.07.04.01</t>
  </si>
  <si>
    <t>Parengtų (atnaujintų) strateginio planavimo dokumentų skaičius</t>
  </si>
  <si>
    <t>Savivaldybės politikų, administracijos ir įstaigų darbuotojų kvalifikacijos tobulinimas</t>
  </si>
  <si>
    <t>10.07.01.01</t>
  </si>
  <si>
    <t>Diegti ir (arba) atnaujinti kokybės vadybos sistema Pasvalio rajono savivaldybės administracijoje, įstaigose ir organizacijose</t>
  </si>
  <si>
    <t>Pasvalio rajono savivaldybės administracijos veiklos tobulinimo plano įgyvendintų priemonių procentas</t>
  </si>
  <si>
    <t>Pasvalio rajono savivaldybės tarybos ir Administracijos direktoriaus priimtų teisės aktų, kuriuose numatyti informaciniai įpareigojimai asmeniui analizė, įvertinimas ir rekomendacijų pateikimas</t>
  </si>
  <si>
    <t>-</t>
  </si>
  <si>
    <t>Atliktų teisės aktų analizių skaičius</t>
  </si>
  <si>
    <t>Teisinio reguliavimo panaikinimas, sumažinimas ar pagerinimas siekiant sumažinti administracinę naštą</t>
  </si>
  <si>
    <t>Administracinę naštą mažinančių pakeistų teisės aktų skaičius</t>
  </si>
  <si>
    <t>Bendradarbiavimo sutarčių su įvairiais registrais peržiūra, kreipiant dėmesį į tai, kad iš asmenų nebūtų reikalaujama pristatyti</t>
  </si>
  <si>
    <t>4.1.4.</t>
  </si>
  <si>
    <t>Administracinę naštą mažinančių pakeistų/sudarytų bendradarbiavimo sutarčių skaičius</t>
  </si>
  <si>
    <t>Administracinių paslaugų elektroninių prašymų ir jų viešo prieinamumo parengimas, modifikavimas</t>
  </si>
  <si>
    <t>Elektroninių paslaugų procentas skaičiuojant nuo galimų užsakyti elektroniniu būdu paslaugų</t>
  </si>
  <si>
    <t>Teisės aktų ir kitų dokumentų, reglamentuojančių  informacinių sistemų naudojimą peržiūra, atsisakant spausdinimų, jei tai nenumatoma teisės aktais</t>
  </si>
  <si>
    <t>Peržiūrėtų teisės aktų ir kitų dokumentų, reglamentuojančių informacinių sistemų naudojimą (atsisakant spausdinimų) skaičius</t>
  </si>
  <si>
    <t>11</t>
  </si>
  <si>
    <t>Naujų teisės aktų projektų administracinės naštos poveikio vertinimas</t>
  </si>
  <si>
    <t>Įvertintų naujų teisės aktų projektų skaičius</t>
  </si>
  <si>
    <t>12</t>
  </si>
  <si>
    <t>Renginiai Savivaldybės darbuotojams administracinės naštos mažinimo tema</t>
  </si>
  <si>
    <t>Renginių administracinės naštos mažinimo tema skaičius</t>
  </si>
  <si>
    <t>13</t>
  </si>
  <si>
    <t>Informacijos teikimas Savivaldybės administracijos Centralizuotam vidaus audito skyriui apie administracinės naštos priemonių plano vykdymą</t>
  </si>
  <si>
    <t>Pateikta informacija apie administracinės naštos mažinimo priemonių vykdymą Centralizuotam vidaus audito skyriui (per metus)</t>
  </si>
  <si>
    <t>14</t>
  </si>
  <si>
    <t>Administracinės naštos mažinimo priemonių plano vertinimas ir pateikimas Administracijos direktoriui</t>
  </si>
  <si>
    <t>Rezultatų apie administracinės naštos mažinimo vykdymą paskelbimo Savivaldybės internetiniame portale skaičius per metus</t>
  </si>
  <si>
    <t>Gyventojų registro tvarkymas ir duomenų valstybės registrui teikimas</t>
  </si>
  <si>
    <t>5</t>
  </si>
  <si>
    <t>01.03.03.02</t>
  </si>
  <si>
    <t xml:space="preserve">Priemonės įvykdymas (proc.) </t>
  </si>
  <si>
    <t>Archyvinių dokumentų tvarkymas</t>
  </si>
  <si>
    <t>Duomenų teikimas valstybės suteiktos pagalbos registrui</t>
  </si>
  <si>
    <t xml:space="preserve">Valstybinės  kalbos vartojimo ir taisyklingumo kontrolė </t>
  </si>
  <si>
    <t xml:space="preserve">Atliktų valstybinės kalbos vartojimo ir taisyklingumo patikrinimų skaičius		</t>
  </si>
  <si>
    <t>Civilinės būklės aktų registravimas</t>
  </si>
  <si>
    <t>Gyvenamosios vietos deklaravimas</t>
  </si>
  <si>
    <t>Darbo rinkos politikos rengimas ir įgyvendinimas</t>
  </si>
  <si>
    <t>10.18; 9.1; 9.2; 15-25</t>
  </si>
  <si>
    <t>04.01.02.01</t>
  </si>
  <si>
    <t>Pirminė teisinė pagalba</t>
  </si>
  <si>
    <t>8</t>
  </si>
  <si>
    <t>09</t>
  </si>
  <si>
    <t>Mobilizacijos administravimas</t>
  </si>
  <si>
    <t>4.2.1.</t>
  </si>
  <si>
    <t>02.01.01.04</t>
  </si>
  <si>
    <t>10</t>
  </si>
  <si>
    <t>Civilinės saugos organizavimas</t>
  </si>
  <si>
    <t>4.2.2.</t>
  </si>
  <si>
    <t>02.02.01.01</t>
  </si>
  <si>
    <t xml:space="preserve">Gyventojų švietimo civilinės klausimais plano įgyvendinimas (proc.) </t>
  </si>
  <si>
    <t>Žemės ūkio funkcijų vykdymas</t>
  </si>
  <si>
    <t>1; 14; 15; 17-19; 21-25</t>
  </si>
  <si>
    <t>1.1.1.</t>
  </si>
  <si>
    <t>04.02.01.04</t>
  </si>
  <si>
    <t>Priešgaisrinių tarnybų administravimas</t>
  </si>
  <si>
    <t>1.8</t>
  </si>
  <si>
    <t>03.02.01.01</t>
  </si>
  <si>
    <t>Socialinių išmokų skaičiavimo ir mokėjimo administravimas (laidojimo išmoka)</t>
  </si>
  <si>
    <t>2.3.2.</t>
  </si>
  <si>
    <t>Priimtų prašymų skaičius</t>
  </si>
  <si>
    <t>Socialinės paramos mokiniams administravimas</t>
  </si>
  <si>
    <t>2; 1</t>
  </si>
  <si>
    <t>2.1.2.</t>
  </si>
  <si>
    <t>10.04.01.40</t>
  </si>
  <si>
    <t>15</t>
  </si>
  <si>
    <t>Socialinių paslaugų administravimas</t>
  </si>
  <si>
    <t>10.01.02.02</t>
  </si>
  <si>
    <t>Parengtų sutarčių ir susitarimų skaičius</t>
  </si>
  <si>
    <t>16</t>
  </si>
  <si>
    <t>2.3.3.</t>
  </si>
  <si>
    <t>10.06.01.40</t>
  </si>
  <si>
    <t>Kompensacijas gavusių asmenų skaičius</t>
  </si>
  <si>
    <t>17</t>
  </si>
  <si>
    <t>Jaunimo teisių apsauga</t>
  </si>
  <si>
    <t>2.5.1.</t>
  </si>
  <si>
    <t>18</t>
  </si>
  <si>
    <t xml:space="preserve">Būstų nuoma ne trumpesniam kaip 5 metų laikotarpiui iš fizinių ar juridinių asmenų Savivaldybės būsto fondo papildymui </t>
  </si>
  <si>
    <t>Išnuomotų būstų skaičius</t>
  </si>
  <si>
    <t>19</t>
  </si>
  <si>
    <t xml:space="preserve">Lėšos, skirtos užimtumo skatinimo ir motyvavimo paslaugų modelio įgyvendinimui </t>
  </si>
  <si>
    <t>Modelyje dalyvavusių asmenų skaičius</t>
  </si>
  <si>
    <t>20</t>
  </si>
  <si>
    <t xml:space="preserve">Socialinių ir kitų gyvenamųjų, Savivaldybei nuosavybės teisę priklausančių, patalpų nuomos administravimas </t>
  </si>
  <si>
    <t>Administruojamų būstų skaičius</t>
  </si>
  <si>
    <t>Slaugos ir priežiūros (pagalbos) tikslinių kompensacijų administravimas</t>
  </si>
  <si>
    <t>10.01.02.04</t>
  </si>
  <si>
    <t>VB</t>
  </si>
  <si>
    <t>Priežiūros (pagalbos) tikslinių kompensacijų gavėjų skaičius</t>
  </si>
  <si>
    <t>Išmokų vaikams administravimas</t>
  </si>
  <si>
    <t>2.3.4.</t>
  </si>
  <si>
    <t>Išmokas gavusių vaikų skaičius</t>
  </si>
  <si>
    <t>Vaikų dienos centrų ir kitų užimtumo paslaugų vaikams tinklo plėtros bendruomenėse administravimas</t>
  </si>
  <si>
    <t>Administruotų įstaigų skaičius</t>
  </si>
  <si>
    <t>Palūkanos</t>
  </si>
  <si>
    <t>6</t>
  </si>
  <si>
    <t>01.07.01.01</t>
  </si>
  <si>
    <t>Laiku sumokėtos palūkanos, proc.</t>
  </si>
  <si>
    <t>Ilgalaikės paskolos</t>
  </si>
  <si>
    <t>01.03.02.01</t>
  </si>
  <si>
    <t>Laiku grąžintų paskolų suma,. proc.</t>
  </si>
  <si>
    <t>Trumpalaikės paskolos</t>
  </si>
  <si>
    <t>Tarpinstitucinio bendradarbiavimo plėtra vaiko gerovės užtikrinimui</t>
  </si>
  <si>
    <t>Suorganizuotų Vaiko gerovės komisijos posėdžių skačius</t>
  </si>
  <si>
    <t>Iš viso tikslui:</t>
  </si>
  <si>
    <t>Savivaldybės savarankiškoms funkcijoms finansuoti</t>
  </si>
  <si>
    <t>Valstybinėms (perduotoms savivaldybėms) funkcijoms finansuoti</t>
  </si>
  <si>
    <t>Teikiamoms paslaugoms finansuoti</t>
  </si>
  <si>
    <t>Valstybės biudžeto lėšos akredituotai vaikų dienos socialinei priežiūrai administruoti</t>
  </si>
  <si>
    <t>Lėšos tarpinstitucinio bendrdarbiavimo koordinatoriui išlaikyti</t>
  </si>
  <si>
    <t>Valstybės biudžeto lėšos</t>
  </si>
  <si>
    <t>Iš viso Savivaldybės biudžeto asignavimai</t>
  </si>
  <si>
    <t>Ilgalaikių paskolų grąžinimas</t>
  </si>
  <si>
    <t>Iš viso programai:</t>
  </si>
  <si>
    <t>2024 m. lėšų poreikis</t>
  </si>
  <si>
    <t>2024 m.</t>
  </si>
  <si>
    <t>25/2</t>
  </si>
  <si>
    <t xml:space="preserve">Asmenų, per metus kėlusių kvalifikaciją, dali nuo bendro darbuotojų skaičiaus (proc.), siekiant, kad kompetenciją tobulintų ne mažiau kaip 30 proc. tos pačios lyties asmenų </t>
  </si>
  <si>
    <t>Būsto nuomos mokesčių dalies kompensavimas</t>
  </si>
  <si>
    <t>Įdarbintų žmonių skaičius</t>
  </si>
  <si>
    <t>27/129</t>
  </si>
  <si>
    <t>30/135</t>
  </si>
  <si>
    <t xml:space="preserve">Programos tikslas: Savivaldybės įstaigų valdymo veiklos efektyvumo užtikrinimas </t>
  </si>
  <si>
    <t>Programos uždavinys: Užtikrinti efektyvų savivaldybės darbo organizavimą</t>
  </si>
  <si>
    <t xml:space="preserve">Programos uždavinys: Gerinti Pasvalio rajono savivaldybės įvaizdį ir vystyti informacines technologijas </t>
  </si>
  <si>
    <r>
      <t xml:space="preserve">Programos uždaviniai: Užtikrinti efektyvų savivaldybės įstaigų valdymą, gerinti žmogiškųjų išteklių kompetencijas, </t>
    </r>
    <r>
      <rPr>
        <b/>
        <sz val="7"/>
        <rFont val="Times New Roman"/>
        <family val="1"/>
        <charset val="186"/>
      </rPr>
      <t>vystyti informacines technologijas</t>
    </r>
  </si>
  <si>
    <t xml:space="preserve">Programos uždavinys: Tinkamai įgyvendinti valstybines (valstybės perduotas savivaldybėms) ir savivaldybės savarankiškas funkcijas </t>
  </si>
  <si>
    <t>Programos uždavinys: Užtikrinti tinkamą valstybės biudžeto lėšų panaudojimą</t>
  </si>
  <si>
    <t>Programos uždavinys: Užtikrinti prisiimtų finansinių įsipareigojimų vykdymą</t>
  </si>
  <si>
    <t xml:space="preserve">Programos uždavinys: Užtikrinti Savivaldybės teikiamų paslaugų kokybę ir prieinamumą </t>
  </si>
  <si>
    <t>SOCIALINĖS PARAMOS POLITIKOS ĮGYVENDINIMO PROGRAMA  (KODAS 02)</t>
  </si>
  <si>
    <t xml:space="preserve">
Atitikmuo SPP (uždaviniai, priemonės)</t>
  </si>
  <si>
    <t>Socialinės paramos politikos įgyvendinimo programa</t>
  </si>
  <si>
    <t>2 PRIORITETAS. AUKŠTA GYVENIMO KOKYBĖ SOCIALIAI ATSAKINGAME IR PILIETIŠKAME RAJONE</t>
  </si>
  <si>
    <t>Programos uždavinys: Teikti piniginę socialinę paramą (organizavimas, teikimas, koordinavimas, apskaita)</t>
  </si>
  <si>
    <t>Slaugos priežiūros (pagalbos) tikslinių kompensacijų skyrimas ir mokėjimas</t>
  </si>
  <si>
    <t>Slaugos priežiūros (pagalbos) tikslinių kompensacijų gavėjų skaičius</t>
  </si>
  <si>
    <t>Vienkartinės valstybės paramos ir kompensacijų skyrimas ir mokėjimas</t>
  </si>
  <si>
    <t>10.02.01.40</t>
  </si>
  <si>
    <t>Valstybinės paramos gavėjų skaičius</t>
  </si>
  <si>
    <t>pagal poreikį</t>
  </si>
  <si>
    <t>Socialinių pašalpų skyrimas ir mokėjimas</t>
  </si>
  <si>
    <t>Socialinės pašalpos gavėjų skaičius</t>
  </si>
  <si>
    <t>Kompensacijų už būsto šildymą, kietą kurą, šaltą vandenį skyrimas ir mokėjimas</t>
  </si>
  <si>
    <t>10.06.01.01</t>
  </si>
  <si>
    <t>Kompensacijų už būsto šildymą, kietą kurą, šaltą vandenį, gavėjų skaičius</t>
  </si>
  <si>
    <t>Laidojimo pašalpų mokėjimas</t>
  </si>
  <si>
    <t>10.03.01.01</t>
  </si>
  <si>
    <t>Laidojimo pašalpos gavėjų skaičius</t>
  </si>
  <si>
    <t>Nemokamo maitinimo moksleiviams skyrimas</t>
  </si>
  <si>
    <t>10.04.01.40.P</t>
  </si>
  <si>
    <t>Mokinių, gaunančių nemokamą maitinimą, skaičius</t>
  </si>
  <si>
    <t>Mokinių aprūpinimo mokinio reikmenimis skyrimas</t>
  </si>
  <si>
    <t>10.04.01.40.M</t>
  </si>
  <si>
    <t>Mokinių aprūpintų mokinio reikmenimis, skaičius</t>
  </si>
  <si>
    <t>Socialinė parama kitais įstatyme nenumatytais atvejais</t>
  </si>
  <si>
    <t>Vienkartinės materialinės paramos gavėjų skaičius</t>
  </si>
  <si>
    <t>Kompensuoti keleivių ir socialiai išskirtinų gyventojų grupių pavėžėjimą ir kelių transporto vežėjų važiavimo išlaidas</t>
  </si>
  <si>
    <t>Vidutinis kompensuotų gavėjų skaičius per mėn.</t>
  </si>
  <si>
    <t>Europos pagalbos labiausiai skurstantiems asmenims fondo lėšomis finansuojami projektai</t>
  </si>
  <si>
    <t>ES</t>
  </si>
  <si>
    <t>Vidutinis ES paramos gavėjų skaičius per mėn.</t>
  </si>
  <si>
    <t>Grūžių vaikų globos namų išlaikymas</t>
  </si>
  <si>
    <t>9.3</t>
  </si>
  <si>
    <t>2.3.1.</t>
  </si>
  <si>
    <t>10.09.01.01</t>
  </si>
  <si>
    <t>Socialinių paslaugų gavėjų skaičius</t>
  </si>
  <si>
    <t>Šeimos krizių centro išlaikymas</t>
  </si>
  <si>
    <t>Paslaugų gavėjų skaičius</t>
  </si>
  <si>
    <t>Plėsti ir gerinti ilgalaikės (trumpalaikės) socialinės globos teikimą institucijose senyvo amžiaus ir neįgaliems asmenims Pasvalio rajone</t>
  </si>
  <si>
    <t>9.1</t>
  </si>
  <si>
    <t>Plėsti ir gerinti dienos socialines paslaugas asmens namuose, integruojant į jas slaugos paslaugas, tobulinti šių paslaugų prieinamumą Pasvalio rajone</t>
  </si>
  <si>
    <t>Dienos (integralios) socialinės globos asmens namuose gavėjų skaičius</t>
  </si>
  <si>
    <t>Socialinės priežiūros (pagalbos į namus) paslaugų teikimas seniems ir neįgaliems rajono gyventojams</t>
  </si>
  <si>
    <t>9.1.</t>
  </si>
  <si>
    <t>Socialinių priežiūros gavėjų skaičius</t>
  </si>
  <si>
    <t>Kitų paslaugų teikimas Pasvalio socialinių paslaugų centre</t>
  </si>
  <si>
    <t>Teikiamų paslaugų skaičius</t>
  </si>
  <si>
    <t>Vienkartinė išmoka vaikui gimus</t>
  </si>
  <si>
    <t>Išmoką gavusių asmenų skaičius</t>
  </si>
  <si>
    <t>Išmoka vaikui mokėti</t>
  </si>
  <si>
    <t>Vienkartinė išmoka nėščiai moteriai</t>
  </si>
  <si>
    <t>Globos (rūpybos) išmoka</t>
  </si>
  <si>
    <t>10.04.01.40 10.01.02.02P</t>
  </si>
  <si>
    <t>Išmoką gavusių asmenų skaičus</t>
  </si>
  <si>
    <t>Našlaičių įsikūrimo išmoka</t>
  </si>
  <si>
    <t>Globos (rūpybos) tikslinis priedas (šeimos, šeimynos) vaiko laikinosios priežiūros išmokai</t>
  </si>
  <si>
    <t>Religinių bendruomenių ir NVO teikiamų socialinių paslaugų rėmimas</t>
  </si>
  <si>
    <t>08.04.01.02</t>
  </si>
  <si>
    <t>Paramą gavusių projektų skaičius</t>
  </si>
  <si>
    <t xml:space="preserve">Išmoka besimokančio ar studijuojančio asmens vaiko priežiūrai </t>
  </si>
  <si>
    <t>Išmoka gimus vienu metu daugiau kaip 1 vaikui</t>
  </si>
  <si>
    <t>Išmoka privalomosios pradinės karo tarnybos kario vaikui</t>
  </si>
  <si>
    <t xml:space="preserve">Organizuoti budinčių globotojų, globėjų (rūpintojų), šeimynų, įtėvių paiešką, atranką, mokymus, skatinti globą šeimoje Pasvalio rajone </t>
  </si>
  <si>
    <t>Šeimų, gavusių kompleksines paslaugas, skaičius</t>
  </si>
  <si>
    <t>21</t>
  </si>
  <si>
    <t xml:space="preserve">Atvejo vadybos ir socialinės priežiūros šeimoms organizavimas </t>
  </si>
  <si>
    <t>10.04.01.01</t>
  </si>
  <si>
    <t>Socialines priežiūrą gavusių šeimų skaičius</t>
  </si>
  <si>
    <t>Augančių vaikų skaičius, šeimose kurios gavo socialinę priežiūrą</t>
  </si>
  <si>
    <t>22</t>
  </si>
  <si>
    <t xml:space="preserve">Išmoka įsivaikinus vaiką </t>
  </si>
  <si>
    <t>Įvaikintų vaikų skaičius</t>
  </si>
  <si>
    <t>23</t>
  </si>
  <si>
    <t xml:space="preserve">Vaiko laikinosios priežiūros išmoka </t>
  </si>
  <si>
    <t>24</t>
  </si>
  <si>
    <t>Vaikų dienos centrų ir kitų užimtumo paslaugų vaikams tinklo plėtra bendruomenėse</t>
  </si>
  <si>
    <t xml:space="preserve">Vaikų dienos centrų skaičius (vnt.) </t>
  </si>
  <si>
    <t>Vaikų dienos centrus lankančių vaikų skiačius (asmenys)</t>
  </si>
  <si>
    <t>10.01.02.02S</t>
  </si>
  <si>
    <t>Dienos ir trumpalaikės socialinės globos paslaugų teikimas neįgaliems vaikams ir jaunuoliams</t>
  </si>
  <si>
    <t>10.18</t>
  </si>
  <si>
    <t xml:space="preserve"> 2.3.3.</t>
  </si>
  <si>
    <t>09.02.01.01</t>
  </si>
  <si>
    <t>Dienos ir trumpalaikės socialinės globos paslaugų teikimas suaugusiems neįgaliems asmenims</t>
  </si>
  <si>
    <t>9.2</t>
  </si>
  <si>
    <t>Socialinės globos paslaugas gavusių asmenų skaičius</t>
  </si>
  <si>
    <t>10.01.02.01.AD 10.01.02.01</t>
  </si>
  <si>
    <t>Įgyvendintų projektų skaičius</t>
  </si>
  <si>
    <t>Būsto aplinkos pritaikymas neįgaliesiems</t>
  </si>
  <si>
    <t>10.09.01.01.AD</t>
  </si>
  <si>
    <t>Neįgaliesiems pritaikytų būstų skaičius</t>
  </si>
  <si>
    <t>10.01.02.01</t>
  </si>
  <si>
    <t>Asmeninės pagalbos neįgaliesiems teikimas</t>
  </si>
  <si>
    <t>Asmenų, gaunančių asistento paslaugas, skaičius</t>
  </si>
  <si>
    <t>Planuojamos gauti ES paramos lėšos</t>
  </si>
  <si>
    <t>Iš viso programai</t>
  </si>
  <si>
    <t>UGDYMO PROCESO IR KOKYBIŠKOS UGDYMOSI APLINKOS UŽTIKRINIMO PROGRAMA  (KODAS 03)</t>
  </si>
  <si>
    <t xml:space="preserve">
Veiklos kodas biudžete</t>
  </si>
  <si>
    <t>Ugdymo proceso ir kokybiškos ugdymosi aplinkos užtikrinimo programa</t>
  </si>
  <si>
    <t>Programos tikslas: Galimybių mokytis ir tobulėti visiems užtikrinimas</t>
  </si>
  <si>
    <t>Švietimo pagalbos tarnybos pagalba Savivaldybės ugdymo įstaigų mokiniams ir mokytojams</t>
  </si>
  <si>
    <t>10.17</t>
  </si>
  <si>
    <t>09.05.01.01</t>
  </si>
  <si>
    <t>Pagalbą gavusių mokinių ir tėvų/globėjų skaičius</t>
  </si>
  <si>
    <t>ML</t>
  </si>
  <si>
    <t>Pagalbų skaičius (konsultacijos, vertinimai ir kita veikla)</t>
  </si>
  <si>
    <t>ŠPT suaugusiems organizuotų renginių skaičius</t>
  </si>
  <si>
    <t>Renginių dalyvių skaičius</t>
  </si>
  <si>
    <t>Neformalaus suaugusiųjų švietimo programų įgyvendinimas</t>
  </si>
  <si>
    <t>2.1.3.</t>
  </si>
  <si>
    <t>09.05.01.02</t>
  </si>
  <si>
    <t>NSŠ programose dalyvavusių asmenų skaičius, siekiant, kad mokymuose dalyvautų ne mažiau kaip 40 proc. tos pačios lyties asmenų</t>
  </si>
  <si>
    <t>Įgyvendintų NSŠ programų skaičius</t>
  </si>
  <si>
    <t>Informacinių technologijų plėtra</t>
  </si>
  <si>
    <t>10.1-10.10; 10.14-10.16; 10.18</t>
  </si>
  <si>
    <t>2.1.1.</t>
  </si>
  <si>
    <t>Mokyklų gavusių lėšų IKT (skaitmenai), skaičius</t>
  </si>
  <si>
    <t>Ugdymo planų įgyvendinimas Savivaldybės bendrojo ugdymo mokyklose ir įstaigose vykdančiose priešmokyklinio ugdymo programą</t>
  </si>
  <si>
    <t>10.1-10.10; 10.18</t>
  </si>
  <si>
    <t>09.02.02.01</t>
  </si>
  <si>
    <t xml:space="preserve">Ugdytinių skaičius </t>
  </si>
  <si>
    <t xml:space="preserve">Mokyklų, kuriose įgyvendinti ugdymo planai, skaičius </t>
  </si>
  <si>
    <t>Formalųjį švietimą papildančio ugdymo programų įgyvendinimas</t>
  </si>
  <si>
    <t>10.11; 10.12</t>
  </si>
  <si>
    <t>Formalųjį švietimą papildančio ugdymo programas įgyvendinančių įstaigų skaičius</t>
  </si>
  <si>
    <t xml:space="preserve">Ikimokyklinio ugdymo įstaigų veiklos organizavimas ir programų įgyvendinimas </t>
  </si>
  <si>
    <t>10.14-10.16</t>
  </si>
  <si>
    <t>09.01.01.01 09.01.02.01</t>
  </si>
  <si>
    <t>Ikimokyklinio ugdymo įstaigų skaičius</t>
  </si>
  <si>
    <t xml:space="preserve"> Ugdytinių skaičius</t>
  </si>
  <si>
    <t>Rajono bendrojo ugdymo mokyklų aplinkos išlaikymas</t>
  </si>
  <si>
    <t>1; 10.1-10.10; 10.18</t>
  </si>
  <si>
    <t>Mokyklų, gaunančių finansavimą aplinkos išlaikymui, skaičius</t>
  </si>
  <si>
    <t>SB (TD)</t>
  </si>
  <si>
    <t>Riešuto mokyklos mokinių skaičius</t>
  </si>
  <si>
    <t>Seniūnijų prižiūrimų švietimo įstaigų aplinkos išlaikymas</t>
  </si>
  <si>
    <t>15-25</t>
  </si>
  <si>
    <t>09.01.02.01</t>
  </si>
  <si>
    <t>Seniūnijų prižiūrimų švietimo įstaigų padalinių skaičius</t>
  </si>
  <si>
    <t xml:space="preserve">Mokymo lėšos kitoms ugdymo reikmėms </t>
  </si>
  <si>
    <t>09.02.02.01 09.02.01.01</t>
  </si>
  <si>
    <t>Brandos egzaminus laikiusių abiturientų skaičius</t>
  </si>
  <si>
    <t>Kvalifikaciją kėlusių asmenų skaičius</t>
  </si>
  <si>
    <t>Organizuotų seminarų, mokymų ir kitų renginių skaičius</t>
  </si>
  <si>
    <t>Ugdymo įstaigų, kuriose buvo tobulintos edukacinės aplinkos, skaičius</t>
  </si>
  <si>
    <t>NVŠ programų įgyvendinimas</t>
  </si>
  <si>
    <t>NVŠ programose dalyvavusių asmenų skaičius</t>
  </si>
  <si>
    <t>E</t>
  </si>
  <si>
    <t>Įgyvendintų NVŠ programų skaičius</t>
  </si>
  <si>
    <t>Ugdymo kokybės skatinimo programos įgyvendinimas</t>
  </si>
  <si>
    <t>09.08.01.01</t>
  </si>
  <si>
    <t>Paskatintų mokinių ir mokytojų skaičius</t>
  </si>
  <si>
    <t>Kokybės krepšelį gavusių mokyklų skaičius</t>
  </si>
  <si>
    <t>Įstaigų, gavusių paramą ugdymo kokybės užtikrinimui, skaičius</t>
  </si>
  <si>
    <t>Moksleivių, gyvenančių kaimo vietovėse, neatlygintino pavėžėjimo į mokyklas ir į namus organizavimas</t>
  </si>
  <si>
    <t>Pavežamų mokinių skaičius</t>
  </si>
  <si>
    <t>Švietimo pagalbos teikimas Pasvalio rajono savivaldybės ugdymo įstaigose</t>
  </si>
  <si>
    <t>1; 10.1-10.10; 10.14-10.16; 10.18</t>
  </si>
  <si>
    <t xml:space="preserve"> 09.02.02.01  09.02.01.01</t>
  </si>
  <si>
    <t>Pagalbą gavusių mokinių skaičius</t>
  </si>
  <si>
    <t>Specialistų, teikiančių pagalbą, etatų skaičius</t>
  </si>
  <si>
    <t>57</t>
  </si>
  <si>
    <t>60</t>
  </si>
  <si>
    <t>62</t>
  </si>
  <si>
    <t xml:space="preserve">Ugdymo įstaigų administravimas </t>
  </si>
  <si>
    <t>Ugdymo įstaigų skaičius</t>
  </si>
  <si>
    <t>Vadovaujančių specialistų etatų skaičius</t>
  </si>
  <si>
    <t>Mokymo lėšos</t>
  </si>
  <si>
    <t>Neformaliam vaikų švietimui</t>
  </si>
  <si>
    <t>Speciali tikslinė dotacija įstaigai išlaikyti</t>
  </si>
  <si>
    <t>Projektų, finansuojamų iš ES lėšų, vykdymui</t>
  </si>
  <si>
    <t>KULTŪROS PROGRAMA (KODAS 04)</t>
  </si>
  <si>
    <t>Kultūros programa</t>
  </si>
  <si>
    <t>Kultūros centro veiklos organizavimas ir administravimas</t>
  </si>
  <si>
    <t>1.3</t>
  </si>
  <si>
    <t>2.2.1.</t>
  </si>
  <si>
    <t>08.02.01.08</t>
  </si>
  <si>
    <t>Kultūros centro paslaugų gavėjų skaičius</t>
  </si>
  <si>
    <t>Z</t>
  </si>
  <si>
    <t>Seniūnijų prižiūrimų kultūros įstaigų aplinkos išlaikymas</t>
  </si>
  <si>
    <t>Seniūnijų prižiūrimų kultūros įstaigų skaičius</t>
  </si>
  <si>
    <t>Organizuoti, skatinti, finansuoti ir viešinti vietinius, regioninius, nacionalinius bei tarptautinius kultūros renginius, programas ir projektus Pasvalio rajone bei dalyvauti juose</t>
  </si>
  <si>
    <t>2.2.2.</t>
  </si>
  <si>
    <t>Suorganizuotų renginių, švenčių ir edukacinių programų skaičius</t>
  </si>
  <si>
    <t>Skatinti ir remti Pasvalio rajono savivaldybės kultūros organizacijų, meno mėgėjų kolektyvų, atskirų menininkų veiklą</t>
  </si>
  <si>
    <t>Mėgėjų meno kolektyvų skaičius</t>
  </si>
  <si>
    <t>Pasvalio Mariaus Katiliškio viešosios bibliotekos darbo organizavimas ir administravimas</t>
  </si>
  <si>
    <t>1.1</t>
  </si>
  <si>
    <t>08.02.01.06</t>
  </si>
  <si>
    <t>Bibliotekos vartotojų skaičius</t>
  </si>
  <si>
    <t>Lankytojų skaičius</t>
  </si>
  <si>
    <t>Dokumentų fondo formavimas</t>
  </si>
  <si>
    <t>08.02.01.01</t>
  </si>
  <si>
    <t>Įsigytų dokumentų skaičius</t>
  </si>
  <si>
    <t>Kultūrinės, šviečiamosios veiklos vystymas</t>
  </si>
  <si>
    <t>Renginių ir parodų skaičius</t>
  </si>
  <si>
    <t>Modernių paslaugų  bibliotekos lankytojams kūrimas</t>
  </si>
  <si>
    <t>Sukurtų naujų paslaugų lankytojams skaičius</t>
  </si>
  <si>
    <t>Pasvalio krašto muziejaus ir turizmo informacijos centro veiklos organizavimas ir administravimas</t>
  </si>
  <si>
    <t>1.2</t>
  </si>
  <si>
    <t>08.02.01.02</t>
  </si>
  <si>
    <t>Turizmo informacijos centro ir muziejaus lankytojų skaičius</t>
  </si>
  <si>
    <t>Muziejinių vertybių fondo kaupimas, restauravimas ir konservavimas</t>
  </si>
  <si>
    <t>Įsigytų eksponatų skaičius</t>
  </si>
  <si>
    <t>Kultūrinės ir edukacinės veiklos organizavimas</t>
  </si>
  <si>
    <t>Suorganizuotų kultūrinių ir edukacinių renginių skaičius</t>
  </si>
  <si>
    <t>Įgyvendinti įvairias rinkodaros priemones, skirtas Pasvalio rajono savivaldybės kultūros, kultūros paslaugų bei organizuojamų renginių informacijos sklaidai, bei leidinių leidybai</t>
  </si>
  <si>
    <t>Pateiktų prašymų skirti lėšas leidybai skaičius</t>
  </si>
  <si>
    <t>Dalinai finansuotų išleistų leidinių skaičius</t>
  </si>
  <si>
    <t>Savivaldybės kultūros ir meno premijoms finansuoti</t>
  </si>
  <si>
    <t>Premiją gavusių asmenų skaičius</t>
  </si>
  <si>
    <t xml:space="preserve">Pasvalio krašto kultūros skatinimas </t>
  </si>
  <si>
    <t>Įgyvendintų iniciatyvų/renginių skaičius</t>
  </si>
  <si>
    <t>Savivaldybės savarankiškoms funkcijoms finansuoti (paskolos)</t>
  </si>
  <si>
    <t>INFRASTRUKTŪROS OBJEKTŲ PRIEŽIŪROS IR PLĖTROS PROGRAMA  (KODAS 05)</t>
  </si>
  <si>
    <t>Infrastruktūros objektų priežiūros ir plėtros programa</t>
  </si>
  <si>
    <t>3 PRIORITETAS. ŠVARESNIS, IŠVYSTYTAS IR GERIAU PASIEKIAMAS RAJONAS; 4 PRIORITETAS. SAUGUS RAJONAS IR EFEKTYVI SAVIVALDA</t>
  </si>
  <si>
    <t xml:space="preserve">Socialinių ir kitų gyvenamųjų, Savivaldybei nuosavybės teisę priklausančių, patalpų remontas </t>
  </si>
  <si>
    <t>Suremontuotų/atnaujintų socialinių būstų skaičius</t>
  </si>
  <si>
    <t>Modernizuoti Pasvalio rajono savivaldybės viešuosius pastatus, siekiant efektyvinti šilumos energijos suvartojimą</t>
  </si>
  <si>
    <t>3.2.2.</t>
  </si>
  <si>
    <t>Suremontuotų visuomeninių pastatų skaičius</t>
  </si>
  <si>
    <t xml:space="preserve">Atnaujinti ir (arba) įrengti Pasvalio rajono savivaldybės gatves, vietinės reikšmės kelius, privažiavimo kelius, aikšteles, statinius, asfaltuoti žvyrkelius </t>
  </si>
  <si>
    <t>3.1.1</t>
  </si>
  <si>
    <t>Suremontuotų/rekonstruotų objektų skaičius, vnt.</t>
  </si>
  <si>
    <t>Inžinerinės infrastruktūros tinklų rekonstravimas, remontas ir priežiūra</t>
  </si>
  <si>
    <t>3.2.1</t>
  </si>
  <si>
    <t>06.04.01.01
04.03.07.01</t>
  </si>
  <si>
    <t>Lėšos skirtos apmokėti už statybos leidimus</t>
  </si>
  <si>
    <t>04.01.01.09</t>
  </si>
  <si>
    <t>Turto vertinimas, įregistravimas ir inventorizacija</t>
  </si>
  <si>
    <t xml:space="preserve">- </t>
  </si>
  <si>
    <t>Daugiatiksliai plėtros projektai</t>
  </si>
  <si>
    <t>Ilgalaikio materialaus turto draudimas</t>
  </si>
  <si>
    <t>2</t>
  </si>
  <si>
    <t>Apdraustų objektų skaičius, vnt.</t>
  </si>
  <si>
    <t>Žemės sklypų formavimas ir pertvarkymo projektai,  kadastrinių matavimų ir reikalingų topografinių nuotraukų atlikimas</t>
  </si>
  <si>
    <t>06.02.01.01.
04.02.01.02</t>
  </si>
  <si>
    <t>Parengtų projektų skaičius</t>
  </si>
  <si>
    <t>Atliktų kadastrinių matavimų ir topografinių nuotraukų skaičius</t>
  </si>
  <si>
    <t>Geotechniniai tyrinėjimai ir su tuo susijusios paslaugos</t>
  </si>
  <si>
    <t>06.02.01.01.</t>
  </si>
  <si>
    <t>Rengti ir (arba) atnaujinti Pasvalio rajono savivaldybės teritorijų planavimo dokumentus ir specialiuosus planus</t>
  </si>
  <si>
    <t>Parengtų/atnaujintų teritorijų planavimo dokumentų skaičius</t>
  </si>
  <si>
    <t>Kelių priežiūros ir plėtros programa</t>
  </si>
  <si>
    <t>APLINKOS APSAUGOS IR ŽEMĖS ŪKIO PLĖTROS PROGRAMA  (KODAS 06)</t>
  </si>
  <si>
    <t>Aplinkos apsaugos ir žemės ūkio plėtros programa</t>
  </si>
  <si>
    <t>3 PRIORITETAS. ŠVARESNIS, IŠVYSTYTAS IR GERIAU PASIEKIAMAS RAJONAS</t>
  </si>
  <si>
    <t>Atliekų tvarkymas</t>
  </si>
  <si>
    <t>7</t>
  </si>
  <si>
    <t>05.01.01.01</t>
  </si>
  <si>
    <t>3.3.1.</t>
  </si>
  <si>
    <t>Parengtas atliekų tvarkymo planas 2021-2027 m, skaičius</t>
  </si>
  <si>
    <t>Sutvarkytų atliekų kiekis, kai teršėjas nežinomas, t</t>
  </si>
  <si>
    <t>05.04.01.01</t>
  </si>
  <si>
    <t>Įgyvendintų programų skaičius</t>
  </si>
  <si>
    <t>Medžiojamų gyvūnų daromos žalos prevencijos priemonių diegimas</t>
  </si>
  <si>
    <t>3.4.1.</t>
  </si>
  <si>
    <t>Vykdomų prevencinių priemonių skaičius</t>
  </si>
  <si>
    <t>Šviesti ir teikti informaciją Pasvalio rajono gyventojams atliekų tvarkymo, aplinkos išsaugojimo klausimais</t>
  </si>
  <si>
    <t>Želdinių įsigijimas, sodinimas ir priežiūra</t>
  </si>
  <si>
    <t>3.3.2.</t>
  </si>
  <si>
    <t>Pasodintų želdinių skaičius</t>
  </si>
  <si>
    <t>Atnaujinti ir (arba) plėsti komunalinių atliekų rūšiuojamojo surinkimo infrastruktūrą Pasvalio rajone</t>
  </si>
  <si>
    <t>Tekstilės atliekų surinkimo vietų padidinimas</t>
  </si>
  <si>
    <t>Daiktų mainų punktų ir svarstyklių įrengimas didžiųjų gabaritų atleikų surinkimo aišktelės Pasvalyje ir Joniškėlyje</t>
  </si>
  <si>
    <t>Absorbentų ir kitų priemonių, reikalingų avarijų padariniams likviduoti, įsigijimas</t>
  </si>
  <si>
    <t>05.03.01.01</t>
  </si>
  <si>
    <t>Avarijų, kuriose buvo likviduoti jų padariniai, skaičius</t>
  </si>
  <si>
    <t>Tvarkyti ir (arba) likviduoti Pasvalio rajono bešeimininkius, apleistus statinius bei teritorijas</t>
  </si>
  <si>
    <t>7; 11</t>
  </si>
  <si>
    <t xml:space="preserve"> 3.3.2.</t>
  </si>
  <si>
    <t>Įgyvendintų taršos mažinimo priemonių skaičius</t>
  </si>
  <si>
    <t>Kitos aplinkosaugos priemonės</t>
  </si>
  <si>
    <t>05.04.01.01 05.03.01.01</t>
  </si>
  <si>
    <t xml:space="preserve">3.3.2.5.; 
3.3.2.6.; </t>
  </si>
  <si>
    <t>Komunalinių atliekų surinkimas ir tvarkymas</t>
  </si>
  <si>
    <t>Surinktų atliekų kiekis, t</t>
  </si>
  <si>
    <t>Melioracijos ir hidrotechninių statinių ir įrenginių rekonstravimas, remontas ir priežiūra</t>
  </si>
  <si>
    <t>04.02.01.01</t>
  </si>
  <si>
    <t>Suremontuotų/rekonstruotų melioracijos ir hidrotechninių statinių ir įrenginių skaičius</t>
  </si>
  <si>
    <t>INVESTICIJŲ IR VERSLO RĖMIMO PROGRAMA (KODAS 07)</t>
  </si>
  <si>
    <t>Investicijų ir verslo rėmimo programa</t>
  </si>
  <si>
    <t>1 PRIORITETAS. PAŽANGI IR KONKURENCINGA EKONOMIKA</t>
  </si>
  <si>
    <t>Programos tikslas: Investicijas ir konkurencingumą skatinančios ekonominės aplinkos kūrimas</t>
  </si>
  <si>
    <t>Programos uždavinys: Gerinti verslo paramos bei informavimo sistema</t>
  </si>
  <si>
    <t>Smulkaus verslo subjektų rėmimas</t>
  </si>
  <si>
    <t>04.07.05.01</t>
  </si>
  <si>
    <t>1.2.2.</t>
  </si>
  <si>
    <t>Paramą gavusių smulkaus verslo subjektų skaičius</t>
  </si>
  <si>
    <t>Programos tikslai:Socialinės atsakomybės užtikrinimas; Gyventojų sveikatos išsaugojimas ir stiprinimas</t>
  </si>
  <si>
    <t>Programos uždaviniai: Gerinti socialinių paslaugų infrastruktūrą; Modernizuoti ir optimizuoti sveikatos priežiūros įstaigų infrastruktūrą</t>
  </si>
  <si>
    <t>Sveikatos priežiūros paslaugų ir infrastruktūros plėtra</t>
  </si>
  <si>
    <t>2.4.</t>
  </si>
  <si>
    <t>Priemonių, gerinančių ambulatorinių sveikatos priežiūros paslaugų prieinamumą tuberkulioze sergantiems asmenims, įgyvendinimas Pasvalio rajone</t>
  </si>
  <si>
    <t xml:space="preserve">07.04.01.02 </t>
  </si>
  <si>
    <t>2.4.1.</t>
  </si>
  <si>
    <t>W</t>
  </si>
  <si>
    <t>Viso:</t>
  </si>
  <si>
    <t>Socialinių paslaugų ir infrastruktūros plėtra</t>
  </si>
  <si>
    <t>2.3.</t>
  </si>
  <si>
    <t>Pasvalio rajono bendruomeniniai šeimos namai</t>
  </si>
  <si>
    <t xml:space="preserve">10.04.01.01 </t>
  </si>
  <si>
    <t>7; 1</t>
  </si>
  <si>
    <t>Vaikų dienos centrų lankytojų skaičius</t>
  </si>
  <si>
    <t>Įsigytų būstų skaičius</t>
  </si>
  <si>
    <t>Iš viso uždaviniams:</t>
  </si>
  <si>
    <t>Programos uždavinys: Tobulinti ugdymo(-si) infrastruktūrą, aplinką ir materialinę bazę, diegti inovacijas</t>
  </si>
  <si>
    <t>Švietimo įstaigų paslaugų ir infrastruktūros plėtra</t>
  </si>
  <si>
    <t>2.1.</t>
  </si>
  <si>
    <t>Pasvalio lopšelio-darželio "Žilvitis" modernizavimas</t>
  </si>
  <si>
    <t xml:space="preserve">09.01.01.01 </t>
  </si>
  <si>
    <t>Atnaujintos ikimokyklinio ir / ar priešmokyklinio ugdymo grupės</t>
  </si>
  <si>
    <t>Pasvalio P. Vileišio gimnazijos sporto aikštyno atnaujinimas</t>
  </si>
  <si>
    <t xml:space="preserve"> 09.02.02.01</t>
  </si>
  <si>
    <t>Įrengtų statinių skaičius</t>
  </si>
  <si>
    <t>VIP</t>
  </si>
  <si>
    <t>Programos uždaviniai: Modernizuoti rajono susiekimo infrastruktūrą; Įrengti darnaus judumo sistemų funkcionavimui būtiną fizinę bei intelektinę infrastruktūrą</t>
  </si>
  <si>
    <t>Kelių transporto infrastruktūros ir viešųjų erdvių plėtra, kontrolė ir priežiūra</t>
  </si>
  <si>
    <t xml:space="preserve"> 3.1.1.</t>
  </si>
  <si>
    <t>Pasvalio rajono Pervalkų k. Ežero g. (123318) dalies kapitalinis remontas</t>
  </si>
  <si>
    <t xml:space="preserve"> 04.05.01.02</t>
  </si>
  <si>
    <t>3.1.1.</t>
  </si>
  <si>
    <t>Rekonstruoto ir(arba) kuriam atliktas kapitalinis remontas kelio (-ių) ir (arba) jo ruožo, ir (arba) gatvės ilgis, km</t>
  </si>
  <si>
    <t>Regiono judumo didinimas plėtojant regionų jungtis (Via Baltica)</t>
  </si>
  <si>
    <t xml:space="preserve"> 3.1.2</t>
  </si>
  <si>
    <t>Sustojimo ir poilsio aikštelės įrengimas Pasvalyje prie magistralinio kelio Via Baltica</t>
  </si>
  <si>
    <t xml:space="preserve">04.05.01.02 </t>
  </si>
  <si>
    <t>3.1.2.</t>
  </si>
  <si>
    <t>Įrengtų sustojimo ir poilsio aikštelių skaičius</t>
  </si>
  <si>
    <t>Pėsčiųjų ir dviračių takų rekonstrukcija ir plėtra</t>
  </si>
  <si>
    <t xml:space="preserve"> 3.1.2.</t>
  </si>
  <si>
    <t>Įrengtų sulės įrengimų skaičius</t>
  </si>
  <si>
    <t>Saulės elektrinių įrengimas ant visuomeninės paskirties pastatų</t>
  </si>
  <si>
    <t>Vietinių kelių techninių parametrų ir eismo saugos gerinimas</t>
  </si>
  <si>
    <t>Programos uždavinys: Užtikrinti subalansuotą teritorinę ir rajono gyvenamosios aplinkos plėtrą</t>
  </si>
  <si>
    <t xml:space="preserve">Daugiatiksliai plėtros projektai </t>
  </si>
  <si>
    <t xml:space="preserve"> 04.07.04.01</t>
  </si>
  <si>
    <t>Investicinių projektų, galimybių studijų ir rinkodaros planų, reikalingų paraiškų teikimui, rengimas</t>
  </si>
  <si>
    <t>Parengtų investicinių projektų, galimybių studijų ir rinkodaros planų skaičius</t>
  </si>
  <si>
    <t>Techninių projektų rengimas ir jų ekspertizė</t>
  </si>
  <si>
    <t>Prengtų techninių projektų/ekspertizių skaičius</t>
  </si>
  <si>
    <t>Joniškėlio dvaro sodybos svirno tvarkybos darbai</t>
  </si>
  <si>
    <t xml:space="preserve">04.07.04.01 </t>
  </si>
  <si>
    <t>1.3.2.</t>
  </si>
  <si>
    <t>Savivaldybės pastato renovacija</t>
  </si>
  <si>
    <t>Renovuotų/atnaujintų pastatų skaičius</t>
  </si>
  <si>
    <t>Daugiabučių namų renovacija</t>
  </si>
  <si>
    <t xml:space="preserve"> 3.2.2.</t>
  </si>
  <si>
    <t>Renovuotų/atnaujintų daugiabučių namų skaičius</t>
  </si>
  <si>
    <t>Ūkio plėtros projektų įgyvendinimas</t>
  </si>
  <si>
    <t xml:space="preserve">04.09.01.01 </t>
  </si>
  <si>
    <t>Kaimo gyvenamųjų vietovių atnaujinimas ir plėtra</t>
  </si>
  <si>
    <t>Kompleksinė Pasvalio miesto plėtra</t>
  </si>
  <si>
    <t xml:space="preserve">3.4.1. </t>
  </si>
  <si>
    <t>Melioracijos statinių rekonstravimas</t>
  </si>
  <si>
    <t xml:space="preserve"> 1.1.1.</t>
  </si>
  <si>
    <t>Melioracijos statinių rekonstravimas Pasvalio rajone</t>
  </si>
  <si>
    <t xml:space="preserve"> 04.02.01.01</t>
  </si>
  <si>
    <t>Kraštovaizdžio apsauga</t>
  </si>
  <si>
    <t>Joniškėlio dvaro parko pritaikymas turizmui</t>
  </si>
  <si>
    <t>Teritorijų, kuriose įgyvendintos kraštovaizdžio formavimo priemonės, plotas, ha</t>
  </si>
  <si>
    <t>Programos uždaviniai: Modernizuoti ir plėsti vandens tiekimo ir nuotekų šalinimo infrastruktūrą; Gerinti atliekų tvarkymo bei aplinkos išsaugojimo sistemą, vykdyti gyventojų aplinkosauginį švietimą</t>
  </si>
  <si>
    <t>Modernizuoti vandentvarkos infrastruktūrą, gerinti vandens telkinių būklę</t>
  </si>
  <si>
    <t>3.2.1.</t>
  </si>
  <si>
    <t>Modernizuotų vandentvarkos infrastruktūros objektų skaičius</t>
  </si>
  <si>
    <t>Modernizuoti atliekų  tvarkymo sistemą rajone</t>
  </si>
  <si>
    <t xml:space="preserve"> 3.3.1.</t>
  </si>
  <si>
    <t xml:space="preserve">Paviršinių nuotekų sistemų tvarkymas </t>
  </si>
  <si>
    <t xml:space="preserve"> 3.2.1.</t>
  </si>
  <si>
    <t>Geriamojo vandens ir nuotekų tvarkymo sistemų renovavimas ir plėtra</t>
  </si>
  <si>
    <t>Pasvalio rajono Pamažupių I kaimo viešosios infrastruktūros įrengimas</t>
  </si>
  <si>
    <t>Įrengtų objektų skaičius</t>
  </si>
  <si>
    <t>Užterštų teritorijų tvarkymas</t>
  </si>
  <si>
    <t>Modernizuoti kultūros ir turizmo (įstaigų) infrastruktūrą bei paslaugas</t>
  </si>
  <si>
    <t xml:space="preserve">Pasvalio kultūros centro pastato rekonstrukcija </t>
  </si>
  <si>
    <t>1.3; 7</t>
  </si>
  <si>
    <t xml:space="preserve"> 08.02.01.08</t>
  </si>
  <si>
    <t>Rekonstruotų objektų skaičius</t>
  </si>
  <si>
    <t>Pasvalio krašto muziejaus rekonstrukcijos II etapas</t>
  </si>
  <si>
    <t>1.2; 7</t>
  </si>
  <si>
    <t xml:space="preserve">08.02.01.02 </t>
  </si>
  <si>
    <t>Modernizuoti kultūros infrastruktūros objektai</t>
  </si>
  <si>
    <t xml:space="preserve">Bibliotekų tinklas patrauklios aplinkos sukūrimui </t>
  </si>
  <si>
    <t>1.1; 7</t>
  </si>
  <si>
    <t xml:space="preserve"> 08.02.01.01</t>
  </si>
  <si>
    <t>Joniškėlio oficinos rekonstrukcijos darbai</t>
  </si>
  <si>
    <t xml:space="preserve"> 08.06.01.01</t>
  </si>
  <si>
    <t xml:space="preserve">Joniškėlio kultūros centro rekonstrukcija </t>
  </si>
  <si>
    <t>7;11</t>
  </si>
  <si>
    <t>Iš viso tikslams:</t>
  </si>
  <si>
    <t>Valstybės investicijų programa</t>
  </si>
  <si>
    <t>Projektų finansuojamų iš E/W lėšų, vykdymui</t>
  </si>
  <si>
    <t>E/W</t>
  </si>
  <si>
    <t xml:space="preserve">Valstybės biudžeto lėšos </t>
  </si>
  <si>
    <t>BENDRUOMENINĖS VEIKLOS IR JAUNIMO RĖMIMO PROGRAMA (KODAS 08)</t>
  </si>
  <si>
    <t>Bendruomeninės veiklos ir jaunimo rėmimo programa</t>
  </si>
  <si>
    <t>2 PRIORITETAS. AUKŠTA GYVENIMO KOKYBĖ SOCIALIAI ATSAKINGAME IR PILIETIŠKAME RAJONE; 4 PRIORITETAS. SAUGUS RAJONAS IR EFEKTYVI SAVIVALDA</t>
  </si>
  <si>
    <t>Remti, skatinti bei inicijuoti Pasvalio rajono bendruomeninių organizacijų vykdomus projektus, didinant jų įtrauktį</t>
  </si>
  <si>
    <t>2.5.2.</t>
  </si>
  <si>
    <t>Paramą gavusių bendruomenių skaičius</t>
  </si>
  <si>
    <t>Remti, skatinti bei inicijuoti Pasvalio rajono religinių bendruomenių vykdomus projektus, didinant jų įtrauktį</t>
  </si>
  <si>
    <t>Paramą gavusių religinių bendrijų skaičius</t>
  </si>
  <si>
    <t>Policijos įgyvendinamų projektų rėmimas</t>
  </si>
  <si>
    <t>03.01.01.01</t>
  </si>
  <si>
    <t>Paramą gavusių policijos programų/projektų skaičius</t>
  </si>
  <si>
    <t>Remti, skatinti bei inicijuoti Pasvalio rajono nevyriausybinių organizacijų, vykdomus projektus, didinant jų įtrauktį</t>
  </si>
  <si>
    <t xml:space="preserve">
2.5.2.</t>
  </si>
  <si>
    <t>08.04.01.01</t>
  </si>
  <si>
    <t>Paremtų nevyriausybinių organizacijų skaičius</t>
  </si>
  <si>
    <t>Parengtų nevyriausybinių organizacijų projektų skaičius</t>
  </si>
  <si>
    <t>Pasvalio rajono vietos plėtros strategijos įgyvendinimas</t>
  </si>
  <si>
    <t>Strategijai įgyvendinti pasinaudotų paslaugų skaičius</t>
  </si>
  <si>
    <t>Šeimos ir darbo įsipareigojimų derinimas</t>
  </si>
  <si>
    <t xml:space="preserve">Renginiuose, skatinančiuose moterų ir vyrų lygybę bei diskriminacijos mažinimo darbo rinkoje, dalyvavę asmenys siekiant, kad mokymuose dalyvautų ne mažiau kaip 40 proc. tos pačios lyties asmenų </t>
  </si>
  <si>
    <t>Diskriminacijos mažinimo ir socialinių problemų prevencija darbo rinkoje</t>
  </si>
  <si>
    <t>Renginių, skatinančių moterų ir vyrų lygybę bei diskriminacijos mažinimo darbo rinkoje, skaičius</t>
  </si>
  <si>
    <t>Vaikų ir jaunimo neformalaus ugdymo galimybių (ypač kaimo vietovėse) plėtojimas</t>
  </si>
  <si>
    <t>Veikiančių daugiafunkcių centrų ir vaiko dienos centrų skaičius</t>
  </si>
  <si>
    <t>Vaikų ir jaunimo socializacijos projektų įgyvendinimas</t>
  </si>
  <si>
    <t>Užimtų vaikų ir jaunimo skaičius skaičius</t>
  </si>
  <si>
    <t>Pateiktų projektų skaičius</t>
  </si>
  <si>
    <t>Skatinti ir remti Pasvalio rajono jaunimo ir su jaunimų dirbančių organizacijų veiklos projektus</t>
  </si>
  <si>
    <t>Pateiktų jaunimo organizacijų projektų skaičius</t>
  </si>
  <si>
    <t>Paremtų jaunimo organizacijų projektų skaičius</t>
  </si>
  <si>
    <t>Plėtoti jaunimo savanorystę Pasvalio rajone</t>
  </si>
  <si>
    <t>Savanoriškoje veikloje dalyvavusių asmenų skaičius</t>
  </si>
  <si>
    <t>Bendras akredituotų jaunimo savanorius priimančių organizacijų skaičius</t>
  </si>
  <si>
    <t xml:space="preserve">Jaunimo reikalų tarybos  veiklos palaikymas ir užtikrinimas </t>
  </si>
  <si>
    <t>Jaunimo reikalų tarybos pateiktų pasiūlymų, rekomendacijų ir išvadų Savivaldybės tarybai, administracijai dėl rengiamų teisės aktų, susijusių su jaunimo politikos klausimais, skaičius</t>
  </si>
  <si>
    <t xml:space="preserve">Jaunimo mokymų, seminarų, konferencijų organizavimo ir kitų išlaidų kompensavimas </t>
  </si>
  <si>
    <t>Organizuotų renginių jaunimui skaičius</t>
  </si>
  <si>
    <t>Atviro darbo su jaunimu plėtra ir veiklos užtikrinimas</t>
  </si>
  <si>
    <t>Unikalių atvirojo jaunimo centro lankytojų skaičius</t>
  </si>
  <si>
    <t>Mažiau galimybių turinčių, rizikos grupei priklausančių, Atviro jaunimo centro/erdvės lankytojų skaičius</t>
  </si>
  <si>
    <t>Jaunimo inicijuotų/suorganizuotų veiklų skaičius</t>
  </si>
  <si>
    <t>Plėtoti mobilų darbą su jaunimu Pasvalio rajono savivaldybės teritorijoje</t>
  </si>
  <si>
    <t>Jaunų žmonių, įtrauktų į veiklas, skaičius</t>
  </si>
  <si>
    <t>Seniūnijų, kuriose vykdomas mobilus darbas su jaunimu skaičius</t>
  </si>
  <si>
    <t>Valstybė biudžeto lėšos</t>
  </si>
  <si>
    <t>ŽMOGIŠKŲJŲ IŠTEKLIŲ IR SOCIALINĖS GEROVĖS PLĖTROS PROGRAMA (KODAS 09)</t>
  </si>
  <si>
    <t>Žmogiškųjų išteklių ir socialinės gerovės plėtros programa</t>
  </si>
  <si>
    <t xml:space="preserve">2 PRIORITETAS. AUKŠTA GYVENIMO KOKYBĖ SOCIALIAI ATSAKINGAME IR PILIETIŠKAME RAJONE </t>
  </si>
  <si>
    <t>Plėtoti sveiką gyvenseną bei stiprinti sveikos gyvensenos įgūdžius ugdymo įstaigose ir bendruomenėse,  vykdyti visuomenės sveikatos stebėseną savivaldybėse</t>
  </si>
  <si>
    <t>9.4</t>
  </si>
  <si>
    <t>07.04.01.02</t>
  </si>
  <si>
    <t>2.4.3.</t>
  </si>
  <si>
    <t>Mokyklose organizuotų sveikatinimo renginių skaičius 1000 mokinių (vnt.)</t>
  </si>
  <si>
    <t>Sveikatinimo renginių skaičius 1000 gyventojų (vnt.)</t>
  </si>
  <si>
    <t>Informavimo veiksmų skaičius</t>
  </si>
  <si>
    <t>Visuomenės sveikatos biuro veiklos užtikrinimas</t>
  </si>
  <si>
    <t>Įgyvendinti Pasvalio rajono savivaldybės specialiąją visuomenės Visuomenės sveikatos rėmimo programą</t>
  </si>
  <si>
    <t>1; 9</t>
  </si>
  <si>
    <t>05.06.01.01 07.04.01.02</t>
  </si>
  <si>
    <t>Programos sveikatinimo projektų finansavimas</t>
  </si>
  <si>
    <t>1; 9.4</t>
  </si>
  <si>
    <t>Programos dalyvių skaičius</t>
  </si>
  <si>
    <t>1;9.4</t>
  </si>
  <si>
    <t>Asmenų, dalyvavusių programos veiklose, skaičius</t>
  </si>
  <si>
    <t>Visuomenės sveikatos stebėsenos ataskaitos rekomendacijų priemonių plano įgyvendinimas</t>
  </si>
  <si>
    <t>Asmenų, dalyvavusių veiklose, skaičius</t>
  </si>
  <si>
    <t xml:space="preserve">PASPC projekto „Pasvalio rajono gyventojų sveikatos stiprinimas ir gyventojų kokybės gerinimas" įgyvendinimas </t>
  </si>
  <si>
    <t>PASPC</t>
  </si>
  <si>
    <t>Pacientų pasitenkinimas suteiktomis paslaugomis, proc.</t>
  </si>
  <si>
    <t>2.4.2.</t>
  </si>
  <si>
    <t>Gyventojų sveikatos stiprinimas bei ligų prevencijos vykdymas</t>
  </si>
  <si>
    <t xml:space="preserve">Specialistų pritraukimas sveikatos netolygumams mažinti </t>
  </si>
  <si>
    <t>Pasvalio ligoninė;
PASPC</t>
  </si>
  <si>
    <t>Į rajoną pritrauktų specialistų skaičius</t>
  </si>
  <si>
    <t xml:space="preserve">Plėtoti visuomenės psichikos sveikatos paslaugų prieinamumą bei ankstyvojo savižudybių atpažinimo ir kompleksinės pagalbos teikimo sistemą                                                                                             </t>
  </si>
  <si>
    <t>Asmenų, baigusių programą dalis nuo pradėjusių, proc.</t>
  </si>
  <si>
    <t xml:space="preserve">Suteiktų priklausomybės konsultanto paslaugų skaičius, vnt. </t>
  </si>
  <si>
    <t>Organizuoti sporto renginius Pasvalio rajone bei skatinti dalyvauti juose</t>
  </si>
  <si>
    <t>10.12</t>
  </si>
  <si>
    <t>08.01.01.02</t>
  </si>
  <si>
    <t>2.4.4.</t>
  </si>
  <si>
    <t>Organizuotų sporto renginių varžybų skaičius</t>
  </si>
  <si>
    <t>Sporto renginių dalyvių skaičius</t>
  </si>
  <si>
    <t>Kūno kultūros ir sporto programų bei projektų finansavimas ir įgyvendinimas</t>
  </si>
  <si>
    <t>Paremtų sporto projektų skaičius</t>
  </si>
  <si>
    <t>Projektų veiklose dalyvavusių asmenų skaičius, siekiant ne mažesnio kaip 30 proc. tos pačios lyties asmenų dalyvavimo</t>
  </si>
  <si>
    <t xml:space="preserve">Nevyriausybinių kūno kultūros ir sporto organizacijų, viešųjų įstaigų profesionalaus sporto projektams finansuoti </t>
  </si>
  <si>
    <t xml:space="preserve">Nevyriausybinių kūno kultūros ir sporto organizacijų, viešųjų įstaigų mėgėjiško sporto projektams finansuoti </t>
  </si>
  <si>
    <t xml:space="preserve">Nevyriausybinių kūno kultūros ir sporto organizacijų, viešųjų įstaigų perspektyvių sportininkų skatinimo projektams finansuoti </t>
  </si>
  <si>
    <t>Paskatintų sportininkų skaičius</t>
  </si>
  <si>
    <t>Projektų finansuojamų iš ES lėšų, vykdymui</t>
  </si>
  <si>
    <t>Plauojamos gauti ES paramos lėšos</t>
  </si>
  <si>
    <t>Programos uždaviniai: Teikti gyventojų poreikius atitinkančias, visiems prieinamas socialines paslaugas, plėsti jų įvairovę, bei kurti palankią vaikui ir šeimai aplinką</t>
  </si>
  <si>
    <t>Programos tikslas: Socialinės atsakomybės užtikrinimas</t>
  </si>
  <si>
    <t>Programos uždaviniai: Tobulinti ugdymo(-si) infrastruktūrą, aplinką ir materialinę bazę, diegti inovacijas, tobulinti ugdymosi aplinką ir materialinę bazę, diegti inovacijas bei skatinti mokymąsi visą gyvenimą</t>
  </si>
  <si>
    <t>Programos uždaviniai: Gerinti švietimo paslaugų kokybę, veiksmingumą ir prieinamumą</t>
  </si>
  <si>
    <t>Programos tikslas: Kultūrinės veiklos skatinimas ir puoselėjimas</t>
  </si>
  <si>
    <t xml:space="preserve">Programos uždaviniai: Gerinti sąlygas visiems gyventojams ir amžiaus grupėms dalyvauti kultūrinėje veikloje, kultūros vartojime </t>
  </si>
  <si>
    <r>
      <t>Programos uždavinys: Vystyti efektyvią rajono viešąją energetinę infrastruktūrą, skatinti aplinką tausojančios energetikos gamybą ir vartojimą</t>
    </r>
    <r>
      <rPr>
        <b/>
        <sz val="7"/>
        <color rgb="FFFF0000"/>
        <rFont val="Times New Roman"/>
        <family val="1"/>
        <charset val="186"/>
      </rPr>
      <t xml:space="preserve"> </t>
    </r>
  </si>
  <si>
    <t>Programos uždaviniai: Modernizuoti rajono susisiekimo infrastruktūrą</t>
  </si>
  <si>
    <t>Programos uždavinys: Užtikrinti efektyvų savivaldybės turto valdymą ir apskaitą</t>
  </si>
  <si>
    <t>Programos uždavinys: Vykdyti teritorinį, finansinį planavimą</t>
  </si>
  <si>
    <t>Programos tikslai: Efektyvios inžinerinio aprūpinimo infrastruktūros vystymas</t>
  </si>
  <si>
    <t xml:space="preserve">Programos uždavinys: Užtikrinti žemės ūkio konkurencingumo augimą </t>
  </si>
  <si>
    <t>Programos tikslai:  Švarios aplinkos užtikrinimas, kraštovaizdžio puoselėjimas</t>
  </si>
  <si>
    <t>Programos uždaviniai: Gerinti atliekų tvarkymo bei aplinkos išsaugojimo sistemą, vykdyti gyventojų aplinkosauginį švietimą bei didinti kraštovaizdžio apsaugą bei patrauklumą</t>
  </si>
  <si>
    <t>Programos tikslai:  Bendruomeniškumo ugdymas</t>
  </si>
  <si>
    <t>Programos uždaviniai: Gerinti nevyriausybinio sektoriaus veiklos sąlygas, didinti jų įtrauktį bei vykdyti prevencines programas ir veiklas</t>
  </si>
  <si>
    <t>Programos uždavinys: Užtikrinti efektyvų savivaldybės įstaigų valdymą, gerinti žmogiškųjų išteklių kompetencijas, vystyti informacines technologijas</t>
  </si>
  <si>
    <t xml:space="preserve">Programos tikslai: Galimybių mokytis ir tobulėti visiems užtikrinimas </t>
  </si>
  <si>
    <t>Programos uždaviniai: Vystyti jaunimui palankią aplinką, infrastruktūrą, plėsti ir skatinti jaunimo veiklas bei užimtumą</t>
  </si>
  <si>
    <t>Programos tikslas: Gyventojų sveikatos išsaugojimas ir stiprinimas</t>
  </si>
  <si>
    <t>Programos uždaviniai: Sudaryti sąlygas gyventojams stiprinti sveikatą, kurti ir vystyti su visuomenės sveikatos stiprinimu susijusias veiklas</t>
  </si>
  <si>
    <t xml:space="preserve">Programos uždavinys: Didinti gyventojų fizinį aktyvumą, ugdyti sportišką bendruomenę </t>
  </si>
  <si>
    <t>Programos uždaviniai: Įveiklinti kultūros paslaugų infrastruktūrą turizmui, švietimui, kultūrai, kitoms viešosioms paslaugoms ir ekonominei veikla;</t>
  </si>
  <si>
    <t>Plėtoti žaliąją infrastruktūrą</t>
  </si>
  <si>
    <t>Surinktos lėšos</t>
  </si>
  <si>
    <t>BD</t>
  </si>
  <si>
    <t>Programos uždaviniai: Skatinti socialinę integraciją ir mažinti socialinę atskirtį</t>
  </si>
  <si>
    <t xml:space="preserve">10.01.02.01 </t>
  </si>
  <si>
    <t>Įstaigos, gavusios lėšas, Skaičius</t>
  </si>
  <si>
    <t xml:space="preserve">Rengti, atnaujinti ir įgyvendinti Pasvalio rajono savivaldybės aplinkos monitoringo programą </t>
  </si>
  <si>
    <t>Finansavimo šaltiniai</t>
  </si>
  <si>
    <t>Asignavimai</t>
  </si>
  <si>
    <t>Iš jų</t>
  </si>
  <si>
    <t>Turtui įsigyti</t>
  </si>
  <si>
    <t>IŠ VISO SAVIVALDYBĖS BIUDŽETO ASIGNAVIMAI, IŠ JŲ:</t>
  </si>
  <si>
    <t>Lėšos neformaliam vaikų švietimui</t>
  </si>
  <si>
    <t>Kellių priežiūros ir plėtros programa</t>
  </si>
  <si>
    <t>IŠ VISO:</t>
  </si>
  <si>
    <t>IŠ VISO PROGRAMOMS:</t>
  </si>
  <si>
    <t>ASIGNAVIMŲ ŠALTINIŲ SĄRAŠAS</t>
  </si>
  <si>
    <t>Trumpinys</t>
  </si>
  <si>
    <t>Reikšmė</t>
  </si>
  <si>
    <t>SB(TD)</t>
  </si>
  <si>
    <t>Savivaldybės savarankiškoms funkcijoms finansuoti (Tikslinė dotacija)</t>
  </si>
  <si>
    <t xml:space="preserve"> Valstybės biudžeto lėšos</t>
  </si>
  <si>
    <t>Valstybės investicijų lėšos</t>
  </si>
  <si>
    <t>Paskolos</t>
  </si>
  <si>
    <t>Mokinio krepšeliui finansuoti</t>
  </si>
  <si>
    <t>W/E</t>
  </si>
  <si>
    <t xml:space="preserve">Socialinės reabilitacijos paslaugų neįgaliesiems teikimo administravmas </t>
  </si>
  <si>
    <t>Asmeninės pagalbos neįgaliesiems teikimo administravimas</t>
  </si>
  <si>
    <t>Visuomenės sveikatos rėmimas</t>
  </si>
  <si>
    <t>Savivaldybės infrastruktūros plėtros rėmimo programos lėšų panaudojimas</t>
  </si>
  <si>
    <t>KŠ</t>
  </si>
  <si>
    <t>Savivaldybės parama nenumatytais atvejais</t>
  </si>
  <si>
    <t xml:space="preserve">Paramos gavėjų skaičius </t>
  </si>
  <si>
    <t>Kompensacijų už būsto suteikimą, gavėjų skaičius</t>
  </si>
  <si>
    <t>Bendruomeninių vaikų globos namų steigimas  ir vaikų dienos centrų tinklo plėtra Pasvalio rajono savivaldybėje</t>
  </si>
  <si>
    <t>Projektų, finansuojmų iš ES lėšų, vykdymui</t>
  </si>
  <si>
    <t>Kompensacijų už būsto suteikimą ukrainiečiams mokėjimas</t>
  </si>
  <si>
    <t>Lėšos tarpinstitucinio bendradarbiavimo koordinatoriui išlaikyti</t>
  </si>
  <si>
    <t>PATVIRTINTA
Pasvalio rajono savivaldybės tarybos
2023 m. vasario  d. sprendimu Nr. T1-
1 priedas</t>
  </si>
  <si>
    <t xml:space="preserve">2023–2025 M. PASVALIO RAJONO SAVIVALDYBĖS  </t>
  </si>
  <si>
    <t>2025 m.</t>
  </si>
  <si>
    <t>2025 m. lėšų poreikis</t>
  </si>
  <si>
    <t>2023 metų faktiškai skirtas finansavimas (biudžetas), iš jo:</t>
  </si>
  <si>
    <t>33/140</t>
  </si>
  <si>
    <t>25</t>
  </si>
  <si>
    <t>Kompleksinių paslaugų šeimai organizavimas</t>
  </si>
  <si>
    <t>Socialinės globos paslaugų kompensavimas neįgaliems asmenims socialinės globos namuose ir šeimynose ir akredituotos socialinės priežiūros, teikiamos NVO finansavimas</t>
  </si>
  <si>
    <t>Mokinių, aprūpintų kompiuteriais, skaičius</t>
  </si>
  <si>
    <t>Skaitmeninių mokymosi aplinkų licencijų skaičius</t>
  </si>
  <si>
    <t>3000</t>
  </si>
  <si>
    <t>Atnaujintų darbo kompiuteriu vietų skaičius</t>
  </si>
  <si>
    <t>50</t>
  </si>
  <si>
    <t>Dalyvaujančių ugdymo turinio atnaujinimo veiklose mokyklų skaičius</t>
  </si>
  <si>
    <t>Švietimo įstaigų ugdymo proceso tobulinimo iniciatyvų skatinimas</t>
  </si>
  <si>
    <t>Kokybės krepšelio skyrimas bendrojo ugdymo mokykloms</t>
  </si>
  <si>
    <t>Mokinių ir jų mokytojų skatinimas</t>
  </si>
  <si>
    <t>Pasvalio rajono pedagogų studijų rėmimas</t>
  </si>
  <si>
    <t xml:space="preserve">Paremtų studijuojančių pedagogų skaičius </t>
  </si>
  <si>
    <t>Kelionės išlaidų į darbą kompensavimas</t>
  </si>
  <si>
    <t>Asmenų, gavusių kelionės į darbą dalinių išlaidų kompensavimą, skaičius</t>
  </si>
  <si>
    <t>Konkurso „Kuriame jaukią ugdymo aplinką“ organizavimas</t>
  </si>
  <si>
    <t xml:space="preserve">Apdovanotų geriausiai ugdymo aplinką kuriančių švietimo įstaigų skaičius </t>
  </si>
  <si>
    <t>Metų mokytojo vardo suteikimas ir premijos skyrimas</t>
  </si>
  <si>
    <t>Pilietinio ir patriotinio ugdymo veiklų įgyvendinimas</t>
  </si>
  <si>
    <t xml:space="preserve">Įgyvendintų pilietinio ir patriotinio ugdymo veiklų skaičius </t>
  </si>
  <si>
    <t xml:space="preserve">Visos dienos mokyklos veiklos organizavimas </t>
  </si>
  <si>
    <t>Visos dienos mokyklos veiklą organizuojančių mokyklų skaičius</t>
  </si>
  <si>
    <t>Kitų ugdymo kokybės skatinimo priemonių įgyvendinimas</t>
  </si>
  <si>
    <t>Pasvalio inžinerijos klasės veiklose dalyvaujančių gimnazijų skaičius</t>
  </si>
  <si>
    <t>Mokyklų, dalyvaujančių „Tūkstantmečio mokyklų" programoje, skaičius</t>
  </si>
  <si>
    <t>2025m. lėšų poreikis</t>
  </si>
  <si>
    <t>11/9</t>
  </si>
  <si>
    <t>12/9</t>
  </si>
  <si>
    <t>2.5.2</t>
  </si>
  <si>
    <t>Pasvalio miesto vietos plėtros strategijos įgyvendinimas</t>
  </si>
  <si>
    <t>Sveikatinimo renginiuose dalyvaujančių asmenų skaičius (vnt.)</t>
  </si>
  <si>
    <t>Pasvalio rajono savivaldybės priklausomybę sukeliančių medžiagų, smurto artimoje aplinkoje ir savižudybių prevencijos, lygių galimybių, lyčių lygybės 2023-2027 m. programa.</t>
  </si>
  <si>
    <t>GALUTINĖ ASIGNAVIMŲ LENTELĖ 2023 M.</t>
  </si>
  <si>
    <t>Mokytojų, kuriems suteiktas Metų mokytojo vardas, skaičius</t>
  </si>
  <si>
    <t>Valstybės biudžeto lėšos bibliotekų fondams papildyti</t>
  </si>
  <si>
    <t>Nustatytas Savivaldybės administracijos didžiausias leistinas valstybės tarnautojų ir darbuotojų, dirbančių pagal darbo sutartis ir gaunančių užmokestį iš Savivaldybės biudžeto, skaičius</t>
  </si>
  <si>
    <t>Vaikų dantų profilaktikos 2023-2027 m. programa</t>
  </si>
  <si>
    <t xml:space="preserve"> 09.02.01.01</t>
  </si>
  <si>
    <t>Investicinių projektų kofinansavimas</t>
  </si>
  <si>
    <t xml:space="preserve">10.01.02.40  06.02.01.01.    </t>
  </si>
  <si>
    <t xml:space="preserve">08.02.01.08
08.01.01.02  04.07.04.01    </t>
  </si>
  <si>
    <t>08.01.01.03.</t>
  </si>
  <si>
    <t>04.07.04.01    08.02.01.08</t>
  </si>
  <si>
    <t>01.03.02.02A</t>
  </si>
  <si>
    <t>01.01.01.02.</t>
  </si>
  <si>
    <t>10.06.01.01                            10.07.01.01</t>
  </si>
  <si>
    <t xml:space="preserve">10.09.01.01AV
10.01.02.01 VB
</t>
  </si>
  <si>
    <t>09.08.01.02TBK</t>
  </si>
  <si>
    <t>10.09.01.01.VB</t>
  </si>
  <si>
    <t>Svalios progimnazijos ir Lėvens pagrindinės mokyklos stadionų įrengimas</t>
  </si>
  <si>
    <t>04.02.01.02.</t>
  </si>
  <si>
    <t>04.05.01.02.</t>
  </si>
  <si>
    <t>Neįgaliųjų NVO akredituotos socialinės reabilitacijos ir spec. transporto paslaugų teikimo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</si>
</sst>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"/>
    <numFmt numFmtId="166" formatCode="_(* #,##0.00_);_(* \(#,##0.00\);_(* &quot;-&quot;??_);_(@_)"/>
    <numFmt numFmtId="167" formatCode="0.000"/>
  </numFmts>
  <fonts count="52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7030A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7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7030A0"/>
      <name val="Calibri"/>
      <family val="2"/>
      <charset val="186"/>
      <scheme val="minor"/>
    </font>
    <font>
      <b/>
      <sz val="7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7030A0"/>
      <name val="Times New Roman"/>
      <family val="1"/>
      <charset val="186"/>
    </font>
    <font>
      <i/>
      <sz val="7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7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7"/>
      <name val="Times New Roman"/>
      <family val="1"/>
    </font>
    <font>
      <b/>
      <sz val="15"/>
      <color theme="3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5"/>
      <color theme="3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7"/>
      <color rgb="FFFF0000"/>
      <name val="Times New Roman"/>
      <family val="1"/>
    </font>
    <font>
      <sz val="6.5"/>
      <color theme="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0" fontId="38" fillId="0" borderId="78" applyNumberFormat="0" applyFill="0" applyAlignment="0" applyProtection="0"/>
  </cellStyleXfs>
  <cellXfs count="1911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21" xfId="1" applyFont="1" applyBorder="1" applyAlignment="1">
      <alignment horizontal="center" vertical="center" textRotation="90" wrapText="1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3" borderId="2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10" fillId="0" borderId="0" xfId="0" applyFont="1"/>
    <xf numFmtId="49" fontId="7" fillId="4" borderId="30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3" borderId="31" xfId="1" applyNumberFormat="1" applyFont="1" applyFill="1" applyBorder="1" applyAlignment="1">
      <alignment horizontal="center" vertical="center"/>
    </xf>
    <xf numFmtId="49" fontId="7" fillId="4" borderId="32" xfId="1" applyNumberFormat="1" applyFont="1" applyFill="1" applyBorder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164" fontId="6" fillId="0" borderId="32" xfId="1" applyNumberFormat="1" applyFont="1" applyBorder="1" applyAlignment="1">
      <alignment horizontal="center" vertical="center"/>
    </xf>
    <xf numFmtId="165" fontId="6" fillId="0" borderId="10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6" fillId="0" borderId="36" xfId="1" applyNumberFormat="1" applyFont="1" applyBorder="1" applyAlignment="1">
      <alignment horizontal="center" vertical="center"/>
    </xf>
    <xf numFmtId="165" fontId="6" fillId="0" borderId="37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vertical="center" wrapText="1"/>
    </xf>
    <xf numFmtId="49" fontId="6" fillId="6" borderId="10" xfId="3" applyNumberFormat="1" applyFont="1" applyFill="1" applyBorder="1" applyAlignment="1">
      <alignment horizontal="center" vertical="center"/>
    </xf>
    <xf numFmtId="49" fontId="6" fillId="6" borderId="11" xfId="3" applyNumberFormat="1" applyFont="1" applyFill="1" applyBorder="1" applyAlignment="1">
      <alignment horizontal="center" vertical="center"/>
    </xf>
    <xf numFmtId="165" fontId="0" fillId="0" borderId="0" xfId="0" applyNumberFormat="1"/>
    <xf numFmtId="164" fontId="7" fillId="7" borderId="21" xfId="3" applyNumberFormat="1" applyFont="1" applyFill="1" applyBorder="1" applyAlignment="1">
      <alignment horizontal="center" vertical="center"/>
    </xf>
    <xf numFmtId="165" fontId="7" fillId="7" borderId="21" xfId="3" applyNumberFormat="1" applyFont="1" applyFill="1" applyBorder="1" applyAlignment="1">
      <alignment horizontal="center" vertical="center"/>
    </xf>
    <xf numFmtId="165" fontId="7" fillId="7" borderId="22" xfId="3" applyNumberFormat="1" applyFont="1" applyFill="1" applyBorder="1" applyAlignment="1">
      <alignment horizontal="center" vertical="center"/>
    </xf>
    <xf numFmtId="165" fontId="7" fillId="7" borderId="39" xfId="3" applyNumberFormat="1" applyFont="1" applyFill="1" applyBorder="1" applyAlignment="1">
      <alignment horizontal="center" vertical="center"/>
    </xf>
    <xf numFmtId="165" fontId="7" fillId="7" borderId="40" xfId="3" applyNumberFormat="1" applyFont="1" applyFill="1" applyBorder="1" applyAlignment="1">
      <alignment horizontal="center" vertical="center"/>
    </xf>
    <xf numFmtId="49" fontId="6" fillId="0" borderId="41" xfId="1" applyNumberFormat="1" applyFont="1" applyBorder="1" applyAlignment="1">
      <alignment vertical="center" wrapText="1"/>
    </xf>
    <xf numFmtId="1" fontId="6" fillId="6" borderId="21" xfId="3" applyNumberFormat="1" applyFont="1" applyFill="1" applyBorder="1" applyAlignment="1">
      <alignment vertical="center"/>
    </xf>
    <xf numFmtId="1" fontId="6" fillId="6" borderId="22" xfId="3" applyNumberFormat="1" applyFont="1" applyFill="1" applyBorder="1" applyAlignment="1">
      <alignment vertical="center"/>
    </xf>
    <xf numFmtId="164" fontId="6" fillId="0" borderId="10" xfId="1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165" fontId="6" fillId="0" borderId="16" xfId="1" applyNumberFormat="1" applyFont="1" applyBorder="1" applyAlignment="1">
      <alignment horizontal="center" vertical="center"/>
    </xf>
    <xf numFmtId="165" fontId="6" fillId="0" borderId="17" xfId="1" applyNumberFormat="1" applyFont="1" applyBorder="1" applyAlignment="1">
      <alignment horizontal="center" vertical="center"/>
    </xf>
    <xf numFmtId="165" fontId="6" fillId="6" borderId="47" xfId="1" applyNumberFormat="1" applyFont="1" applyFill="1" applyBorder="1" applyAlignment="1">
      <alignment horizontal="center" vertical="center"/>
    </xf>
    <xf numFmtId="165" fontId="6" fillId="6" borderId="17" xfId="1" applyNumberFormat="1" applyFont="1" applyFill="1" applyBorder="1" applyAlignment="1">
      <alignment horizontal="center" vertical="center"/>
    </xf>
    <xf numFmtId="164" fontId="6" fillId="0" borderId="46" xfId="1" applyNumberFormat="1" applyFont="1" applyBorder="1" applyAlignment="1">
      <alignment horizontal="center" vertical="center"/>
    </xf>
    <xf numFmtId="165" fontId="6" fillId="0" borderId="46" xfId="1" applyNumberFormat="1" applyFont="1" applyBorder="1" applyAlignment="1">
      <alignment horizontal="center" vertical="center"/>
    </xf>
    <xf numFmtId="165" fontId="6" fillId="6" borderId="50" xfId="1" applyNumberFormat="1" applyFont="1" applyFill="1" applyBorder="1" applyAlignment="1">
      <alignment horizontal="center" vertical="center"/>
    </xf>
    <xf numFmtId="164" fontId="6" fillId="0" borderId="41" xfId="1" applyNumberFormat="1" applyFont="1" applyBorder="1" applyAlignment="1">
      <alignment vertical="center" wrapText="1"/>
    </xf>
    <xf numFmtId="165" fontId="6" fillId="0" borderId="52" xfId="1" applyNumberFormat="1" applyFont="1" applyBorder="1" applyAlignment="1">
      <alignment horizontal="center" vertical="center"/>
    </xf>
    <xf numFmtId="165" fontId="6" fillId="0" borderId="43" xfId="1" applyNumberFormat="1" applyFont="1" applyBorder="1" applyAlignment="1">
      <alignment horizontal="center" vertical="center"/>
    </xf>
    <xf numFmtId="164" fontId="6" fillId="0" borderId="9" xfId="1" applyNumberFormat="1" applyFont="1" applyBorder="1" applyAlignment="1">
      <alignment vertical="center" wrapText="1"/>
    </xf>
    <xf numFmtId="1" fontId="6" fillId="6" borderId="32" xfId="3" applyNumberFormat="1" applyFont="1" applyFill="1" applyBorder="1" applyAlignment="1">
      <alignment horizontal="center" vertical="center"/>
    </xf>
    <xf numFmtId="1" fontId="6" fillId="6" borderId="44" xfId="3" applyNumberFormat="1" applyFont="1" applyFill="1" applyBorder="1" applyAlignment="1">
      <alignment horizontal="center" vertical="center"/>
    </xf>
    <xf numFmtId="165" fontId="7" fillId="7" borderId="41" xfId="3" applyNumberFormat="1" applyFont="1" applyFill="1" applyBorder="1" applyAlignment="1">
      <alignment horizontal="center" vertical="center"/>
    </xf>
    <xf numFmtId="49" fontId="6" fillId="6" borderId="16" xfId="2" applyNumberFormat="1" applyFont="1" applyFill="1" applyBorder="1" applyAlignment="1">
      <alignment horizontal="center" vertical="center" wrapText="1"/>
    </xf>
    <xf numFmtId="49" fontId="6" fillId="6" borderId="46" xfId="2" applyNumberFormat="1" applyFont="1" applyFill="1" applyBorder="1" applyAlignment="1">
      <alignment horizontal="center" vertical="center" wrapText="1"/>
    </xf>
    <xf numFmtId="164" fontId="6" fillId="0" borderId="55" xfId="1" applyNumberFormat="1" applyFont="1" applyBorder="1" applyAlignment="1">
      <alignment horizontal="center" vertical="center"/>
    </xf>
    <xf numFmtId="165" fontId="6" fillId="0" borderId="55" xfId="1" applyNumberFormat="1" applyFont="1" applyBorder="1" applyAlignment="1">
      <alignment horizontal="center" vertical="center"/>
    </xf>
    <xf numFmtId="165" fontId="6" fillId="0" borderId="56" xfId="1" applyNumberFormat="1" applyFont="1" applyBorder="1" applyAlignment="1">
      <alignment horizontal="center" vertical="center"/>
    </xf>
    <xf numFmtId="165" fontId="6" fillId="6" borderId="58" xfId="1" applyNumberFormat="1" applyFont="1" applyFill="1" applyBorder="1" applyAlignment="1">
      <alignment horizontal="center" vertical="center"/>
    </xf>
    <xf numFmtId="164" fontId="6" fillId="0" borderId="45" xfId="1" applyNumberFormat="1" applyFont="1" applyBorder="1" applyAlignment="1">
      <alignment horizontal="left" vertical="center" wrapText="1"/>
    </xf>
    <xf numFmtId="49" fontId="6" fillId="6" borderId="38" xfId="2" applyNumberFormat="1" applyFont="1" applyFill="1" applyBorder="1" applyAlignment="1">
      <alignment horizontal="center" vertical="center" wrapText="1"/>
    </xf>
    <xf numFmtId="164" fontId="6" fillId="0" borderId="59" xfId="1" applyNumberFormat="1" applyFont="1" applyBorder="1" applyAlignment="1">
      <alignment vertical="center" wrapText="1"/>
    </xf>
    <xf numFmtId="1" fontId="6" fillId="6" borderId="55" xfId="3" applyNumberFormat="1" applyFont="1" applyFill="1" applyBorder="1" applyAlignment="1">
      <alignment vertical="center"/>
    </xf>
    <xf numFmtId="1" fontId="6" fillId="6" borderId="56" xfId="3" applyNumberFormat="1" applyFont="1" applyFill="1" applyBorder="1" applyAlignment="1">
      <alignment vertical="center"/>
    </xf>
    <xf numFmtId="165" fontId="6" fillId="6" borderId="9" xfId="1" applyNumberFormat="1" applyFont="1" applyFill="1" applyBorder="1" applyAlignment="1">
      <alignment horizontal="center" vertical="center"/>
    </xf>
    <xf numFmtId="165" fontId="6" fillId="6" borderId="37" xfId="1" applyNumberFormat="1" applyFont="1" applyFill="1" applyBorder="1" applyAlignment="1">
      <alignment horizontal="center" vertical="center"/>
    </xf>
    <xf numFmtId="0" fontId="6" fillId="0" borderId="60" xfId="4" applyFont="1" applyBorder="1" applyAlignment="1">
      <alignment vertical="top" wrapText="1" readingOrder="1"/>
    </xf>
    <xf numFmtId="1" fontId="6" fillId="6" borderId="11" xfId="3" applyNumberFormat="1" applyFont="1" applyFill="1" applyBorder="1" applyAlignment="1">
      <alignment horizontal="center" vertical="center"/>
    </xf>
    <xf numFmtId="164" fontId="6" fillId="0" borderId="24" xfId="1" applyNumberFormat="1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1" fontId="6" fillId="6" borderId="10" xfId="3" applyNumberFormat="1" applyFont="1" applyFill="1" applyBorder="1" applyAlignment="1">
      <alignment horizontal="center" vertical="center"/>
    </xf>
    <xf numFmtId="1" fontId="6" fillId="6" borderId="21" xfId="3" applyNumberFormat="1" applyFont="1" applyFill="1" applyBorder="1" applyAlignment="1">
      <alignment horizontal="center" vertical="center"/>
    </xf>
    <xf numFmtId="1" fontId="6" fillId="6" borderId="22" xfId="3" applyNumberFormat="1" applyFont="1" applyFill="1" applyBorder="1" applyAlignment="1">
      <alignment horizontal="center" vertical="center"/>
    </xf>
    <xf numFmtId="164" fontId="6" fillId="0" borderId="57" xfId="1" applyNumberFormat="1" applyFont="1" applyBorder="1" applyAlignment="1">
      <alignment vertical="center" wrapText="1"/>
    </xf>
    <xf numFmtId="165" fontId="6" fillId="6" borderId="62" xfId="1" applyNumberFormat="1" applyFont="1" applyFill="1" applyBorder="1" applyAlignment="1">
      <alignment horizontal="center" vertical="center"/>
    </xf>
    <xf numFmtId="164" fontId="6" fillId="0" borderId="41" xfId="1" applyNumberFormat="1" applyFont="1" applyBorder="1" applyAlignment="1">
      <alignment horizontal="left" wrapText="1"/>
    </xf>
    <xf numFmtId="49" fontId="7" fillId="3" borderId="54" xfId="1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165" fontId="7" fillId="5" borderId="24" xfId="1" applyNumberFormat="1" applyFont="1" applyFill="1" applyBorder="1" applyAlignment="1">
      <alignment horizontal="center" vertical="center"/>
    </xf>
    <xf numFmtId="164" fontId="7" fillId="5" borderId="24" xfId="1" applyNumberFormat="1" applyFont="1" applyFill="1" applyBorder="1" applyAlignment="1">
      <alignment horizontal="center" vertical="center"/>
    </xf>
    <xf numFmtId="164" fontId="7" fillId="5" borderId="54" xfId="1" applyNumberFormat="1" applyFont="1" applyFill="1" applyBorder="1" applyAlignment="1">
      <alignment horizontal="center" vertical="center"/>
    </xf>
    <xf numFmtId="164" fontId="7" fillId="5" borderId="38" xfId="1" applyNumberFormat="1" applyFont="1" applyFill="1" applyBorder="1" applyAlignment="1">
      <alignment horizontal="center" vertical="center"/>
    </xf>
    <xf numFmtId="164" fontId="7" fillId="5" borderId="61" xfId="1" applyNumberFormat="1" applyFont="1" applyFill="1" applyBorder="1" applyAlignment="1">
      <alignment horizontal="center" vertical="center"/>
    </xf>
    <xf numFmtId="0" fontId="1" fillId="0" borderId="15" xfId="0" applyFont="1" applyBorder="1"/>
    <xf numFmtId="49" fontId="6" fillId="0" borderId="31" xfId="1" applyNumberFormat="1" applyFont="1" applyBorder="1" applyAlignment="1">
      <alignment vertical="center" wrapText="1"/>
    </xf>
    <xf numFmtId="1" fontId="6" fillId="0" borderId="32" xfId="3" applyNumberFormat="1" applyFont="1" applyFill="1" applyBorder="1" applyAlignment="1">
      <alignment horizontal="center" vertical="center"/>
    </xf>
    <xf numFmtId="1" fontId="6" fillId="0" borderId="44" xfId="3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49" fontId="6" fillId="6" borderId="38" xfId="2" applyNumberFormat="1" applyFont="1" applyFill="1" applyBorder="1" applyAlignment="1">
      <alignment vertical="center" wrapText="1"/>
    </xf>
    <xf numFmtId="164" fontId="6" fillId="0" borderId="28" xfId="3" applyNumberFormat="1" applyFont="1" applyFill="1" applyBorder="1" applyAlignment="1">
      <alignment horizontal="center" vertical="center"/>
    </xf>
    <xf numFmtId="165" fontId="6" fillId="0" borderId="28" xfId="3" applyNumberFormat="1" applyFont="1" applyFill="1" applyBorder="1" applyAlignment="1">
      <alignment horizontal="left" vertical="center"/>
    </xf>
    <xf numFmtId="165" fontId="6" fillId="0" borderId="26" xfId="3" applyNumberFormat="1" applyFont="1" applyFill="1" applyBorder="1" applyAlignment="1">
      <alignment horizontal="left" vertical="center"/>
    </xf>
    <xf numFmtId="49" fontId="6" fillId="0" borderId="64" xfId="1" applyNumberFormat="1" applyFont="1" applyBorder="1" applyAlignment="1">
      <alignment horizontal="left" vertical="center" wrapText="1"/>
    </xf>
    <xf numFmtId="164" fontId="7" fillId="7" borderId="54" xfId="3" applyNumberFormat="1" applyFont="1" applyFill="1" applyBorder="1" applyAlignment="1">
      <alignment horizontal="center" vertical="center"/>
    </xf>
    <xf numFmtId="165" fontId="7" fillId="7" borderId="54" xfId="3" applyNumberFormat="1" applyFont="1" applyFill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 wrapText="1"/>
    </xf>
    <xf numFmtId="1" fontId="6" fillId="0" borderId="54" xfId="3" applyNumberFormat="1" applyFont="1" applyFill="1" applyBorder="1" applyAlignment="1">
      <alignment horizontal="center" vertical="center"/>
    </xf>
    <xf numFmtId="1" fontId="6" fillId="0" borderId="38" xfId="3" applyNumberFormat="1" applyFont="1" applyFill="1" applyBorder="1" applyAlignment="1">
      <alignment horizontal="center" vertical="center"/>
    </xf>
    <xf numFmtId="1" fontId="6" fillId="0" borderId="61" xfId="3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165" fontId="7" fillId="5" borderId="23" xfId="1" applyNumberFormat="1" applyFont="1" applyFill="1" applyBorder="1" applyAlignment="1">
      <alignment horizontal="center" vertical="center"/>
    </xf>
    <xf numFmtId="165" fontId="7" fillId="5" borderId="54" xfId="1" applyNumberFormat="1" applyFont="1" applyFill="1" applyBorder="1" applyAlignment="1">
      <alignment horizontal="center" vertical="center"/>
    </xf>
    <xf numFmtId="49" fontId="7" fillId="3" borderId="67" xfId="1" applyNumberFormat="1" applyFont="1" applyFill="1" applyBorder="1" applyAlignment="1">
      <alignment horizontal="center" vertical="center"/>
    </xf>
    <xf numFmtId="49" fontId="7" fillId="5" borderId="30" xfId="0" applyNumberFormat="1" applyFont="1" applyFill="1" applyBorder="1" applyAlignment="1">
      <alignment horizontal="center" vertical="center"/>
    </xf>
    <xf numFmtId="164" fontId="6" fillId="6" borderId="52" xfId="1" applyNumberFormat="1" applyFont="1" applyFill="1" applyBorder="1" applyAlignment="1">
      <alignment horizontal="center" vertical="center"/>
    </xf>
    <xf numFmtId="165" fontId="6" fillId="0" borderId="52" xfId="1" applyNumberFormat="1" applyFont="1" applyBorder="1" applyAlignment="1">
      <alignment vertical="center"/>
    </xf>
    <xf numFmtId="165" fontId="6" fillId="0" borderId="53" xfId="1" applyNumberFormat="1" applyFont="1" applyBorder="1" applyAlignment="1">
      <alignment vertical="center"/>
    </xf>
    <xf numFmtId="165" fontId="6" fillId="6" borderId="51" xfId="1" applyNumberFormat="1" applyFont="1" applyFill="1" applyBorder="1" applyAlignment="1">
      <alignment vertical="center"/>
    </xf>
    <xf numFmtId="165" fontId="6" fillId="6" borderId="53" xfId="1" applyNumberFormat="1" applyFont="1" applyFill="1" applyBorder="1" applyAlignment="1">
      <alignment vertical="center"/>
    </xf>
    <xf numFmtId="1" fontId="6" fillId="6" borderId="17" xfId="3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65" fontId="6" fillId="6" borderId="11" xfId="1" applyNumberFormat="1" applyFont="1" applyFill="1" applyBorder="1" applyAlignment="1">
      <alignment horizontal="center" vertical="center"/>
    </xf>
    <xf numFmtId="164" fontId="6" fillId="0" borderId="49" xfId="1" applyNumberFormat="1" applyFont="1" applyBorder="1" applyAlignment="1">
      <alignment horizontal="left" vertical="center" wrapText="1"/>
    </xf>
    <xf numFmtId="164" fontId="6" fillId="0" borderId="39" xfId="1" applyNumberFormat="1" applyFont="1" applyBorder="1" applyAlignment="1">
      <alignment vertical="center" wrapText="1"/>
    </xf>
    <xf numFmtId="164" fontId="6" fillId="6" borderId="10" xfId="1" applyNumberFormat="1" applyFont="1" applyFill="1" applyBorder="1" applyAlignment="1">
      <alignment horizontal="center" vertical="center"/>
    </xf>
    <xf numFmtId="164" fontId="6" fillId="0" borderId="35" xfId="1" applyNumberFormat="1" applyFont="1" applyBorder="1" applyAlignment="1">
      <alignment vertical="center" wrapText="1"/>
    </xf>
    <xf numFmtId="164" fontId="6" fillId="0" borderId="35" xfId="1" applyNumberFormat="1" applyFont="1" applyBorder="1" applyAlignment="1">
      <alignment horizontal="left" vertical="center" wrapText="1"/>
    </xf>
    <xf numFmtId="1" fontId="6" fillId="6" borderId="38" xfId="3" applyNumberFormat="1" applyFont="1" applyFill="1" applyBorder="1" applyAlignment="1">
      <alignment horizontal="center" vertical="center"/>
    </xf>
    <xf numFmtId="1" fontId="6" fillId="6" borderId="61" xfId="3" applyNumberFormat="1" applyFont="1" applyFill="1" applyBorder="1" applyAlignment="1">
      <alignment horizontal="center" vertical="center"/>
    </xf>
    <xf numFmtId="164" fontId="6" fillId="6" borderId="16" xfId="1" applyNumberFormat="1" applyFont="1" applyFill="1" applyBorder="1" applyAlignment="1">
      <alignment horizontal="center" vertical="center"/>
    </xf>
    <xf numFmtId="164" fontId="7" fillId="5" borderId="64" xfId="1" applyNumberFormat="1" applyFont="1" applyFill="1" applyBorder="1" applyAlignment="1">
      <alignment horizontal="center" vertical="center"/>
    </xf>
    <xf numFmtId="164" fontId="7" fillId="5" borderId="28" xfId="1" applyNumberFormat="1" applyFont="1" applyFill="1" applyBorder="1" applyAlignment="1">
      <alignment horizontal="center" vertical="center"/>
    </xf>
    <xf numFmtId="165" fontId="6" fillId="0" borderId="32" xfId="1" applyNumberFormat="1" applyFont="1" applyBorder="1" applyAlignment="1">
      <alignment horizontal="center" vertical="center"/>
    </xf>
    <xf numFmtId="165" fontId="6" fillId="0" borderId="33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left" vertical="center" wrapText="1"/>
    </xf>
    <xf numFmtId="164" fontId="6" fillId="0" borderId="52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vertical="center" wrapText="1"/>
    </xf>
    <xf numFmtId="164" fontId="6" fillId="0" borderId="41" xfId="1" applyNumberFormat="1" applyFont="1" applyBorder="1" applyAlignment="1">
      <alignment horizontal="left" vertical="center" wrapText="1"/>
    </xf>
    <xf numFmtId="164" fontId="6" fillId="0" borderId="9" xfId="1" applyNumberFormat="1" applyFont="1" applyBorder="1" applyAlignment="1">
      <alignment horizontal="left" vertical="center" wrapText="1"/>
    </xf>
    <xf numFmtId="164" fontId="6" fillId="0" borderId="24" xfId="1" applyNumberFormat="1" applyFont="1" applyBorder="1" applyAlignment="1">
      <alignment horizontal="left" vertical="center" wrapText="1"/>
    </xf>
    <xf numFmtId="165" fontId="6" fillId="0" borderId="50" xfId="1" applyNumberFormat="1" applyFont="1" applyBorder="1" applyAlignment="1">
      <alignment horizontal="center" vertical="center"/>
    </xf>
    <xf numFmtId="164" fontId="7" fillId="8" borderId="21" xfId="3" applyNumberFormat="1" applyFont="1" applyFill="1" applyBorder="1" applyAlignment="1">
      <alignment horizontal="center" vertical="center"/>
    </xf>
    <xf numFmtId="0" fontId="6" fillId="0" borderId="68" xfId="4" applyFont="1" applyBorder="1" applyAlignment="1">
      <alignment vertical="top" wrapText="1" readingOrder="1"/>
    </xf>
    <xf numFmtId="164" fontId="6" fillId="0" borderId="39" xfId="1" applyNumberFormat="1" applyFont="1" applyBorder="1" applyAlignment="1">
      <alignment horizontal="left" vertical="center" wrapText="1"/>
    </xf>
    <xf numFmtId="165" fontId="6" fillId="0" borderId="53" xfId="1" applyNumberFormat="1" applyFont="1" applyBorder="1" applyAlignment="1">
      <alignment horizontal="center" vertical="center"/>
    </xf>
    <xf numFmtId="164" fontId="6" fillId="0" borderId="31" xfId="1" applyNumberFormat="1" applyFont="1" applyBorder="1" applyAlignment="1">
      <alignment horizontal="left" vertical="center" wrapText="1"/>
    </xf>
    <xf numFmtId="165" fontId="6" fillId="0" borderId="62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0" borderId="59" xfId="1" applyNumberFormat="1" applyFont="1" applyBorder="1" applyAlignment="1">
      <alignment horizontal="center" vertical="center"/>
    </xf>
    <xf numFmtId="165" fontId="6" fillId="0" borderId="47" xfId="1" applyNumberFormat="1" applyFont="1" applyBorder="1" applyAlignment="1">
      <alignment horizontal="center" vertical="center"/>
    </xf>
    <xf numFmtId="49" fontId="6" fillId="6" borderId="66" xfId="2" applyNumberFormat="1" applyFont="1" applyFill="1" applyBorder="1" applyAlignment="1">
      <alignment vertical="center" wrapText="1"/>
    </xf>
    <xf numFmtId="165" fontId="6" fillId="0" borderId="51" xfId="1" applyNumberFormat="1" applyFont="1" applyBorder="1" applyAlignment="1">
      <alignment horizontal="center" vertical="center"/>
    </xf>
    <xf numFmtId="1" fontId="6" fillId="0" borderId="21" xfId="3" applyNumberFormat="1" applyFont="1" applyFill="1" applyBorder="1" applyAlignment="1">
      <alignment horizontal="center" vertical="center"/>
    </xf>
    <xf numFmtId="1" fontId="6" fillId="0" borderId="22" xfId="3" applyNumberFormat="1" applyFont="1" applyFill="1" applyBorder="1" applyAlignment="1">
      <alignment horizontal="center" vertical="center"/>
    </xf>
    <xf numFmtId="1" fontId="6" fillId="0" borderId="10" xfId="3" applyNumberFormat="1" applyFont="1" applyFill="1" applyBorder="1" applyAlignment="1">
      <alignment horizontal="center" vertical="center"/>
    </xf>
    <xf numFmtId="1" fontId="6" fillId="0" borderId="11" xfId="3" applyNumberFormat="1" applyFont="1" applyFill="1" applyBorder="1" applyAlignment="1">
      <alignment horizontal="center" vertical="center"/>
    </xf>
    <xf numFmtId="165" fontId="7" fillId="8" borderId="21" xfId="3" applyNumberFormat="1" applyFont="1" applyFill="1" applyBorder="1" applyAlignment="1">
      <alignment horizontal="center" vertical="center"/>
    </xf>
    <xf numFmtId="165" fontId="7" fillId="8" borderId="40" xfId="3" applyNumberFormat="1" applyFont="1" applyFill="1" applyBorder="1" applyAlignment="1">
      <alignment horizontal="center" vertical="center"/>
    </xf>
    <xf numFmtId="165" fontId="7" fillId="8" borderId="41" xfId="3" applyNumberFormat="1" applyFont="1" applyFill="1" applyBorder="1" applyAlignment="1">
      <alignment horizontal="center" vertical="center"/>
    </xf>
    <xf numFmtId="1" fontId="6" fillId="0" borderId="49" xfId="3" applyNumberFormat="1" applyFont="1" applyFill="1" applyBorder="1" applyAlignment="1">
      <alignment horizontal="center" vertical="center"/>
    </xf>
    <xf numFmtId="1" fontId="6" fillId="0" borderId="46" xfId="3" applyNumberFormat="1" applyFont="1" applyFill="1" applyBorder="1" applyAlignment="1">
      <alignment horizontal="center" vertical="center"/>
    </xf>
    <xf numFmtId="1" fontId="6" fillId="0" borderId="48" xfId="3" applyNumberFormat="1" applyFont="1" applyFill="1" applyBorder="1" applyAlignment="1">
      <alignment horizontal="center" vertical="center"/>
    </xf>
    <xf numFmtId="164" fontId="6" fillId="0" borderId="51" xfId="1" applyNumberFormat="1" applyFont="1" applyBorder="1" applyAlignment="1">
      <alignment horizontal="left" vertical="center" wrapText="1"/>
    </xf>
    <xf numFmtId="164" fontId="6" fillId="0" borderId="24" xfId="1" applyNumberFormat="1" applyFont="1" applyBorder="1" applyAlignment="1">
      <alignment horizontal="left" wrapText="1"/>
    </xf>
    <xf numFmtId="164" fontId="7" fillId="7" borderId="55" xfId="3" applyNumberFormat="1" applyFont="1" applyFill="1" applyBorder="1" applyAlignment="1">
      <alignment horizontal="center" vertical="center"/>
    </xf>
    <xf numFmtId="165" fontId="7" fillId="7" borderId="55" xfId="3" applyNumberFormat="1" applyFont="1" applyFill="1" applyBorder="1" applyAlignment="1">
      <alignment horizontal="center" vertical="center"/>
    </xf>
    <xf numFmtId="165" fontId="7" fillId="7" borderId="56" xfId="3" applyNumberFormat="1" applyFont="1" applyFill="1" applyBorder="1" applyAlignment="1">
      <alignment horizontal="center" vertical="center"/>
    </xf>
    <xf numFmtId="165" fontId="7" fillId="7" borderId="57" xfId="3" applyNumberFormat="1" applyFont="1" applyFill="1" applyBorder="1" applyAlignment="1">
      <alignment horizontal="center" vertical="center"/>
    </xf>
    <xf numFmtId="165" fontId="7" fillId="7" borderId="58" xfId="3" applyNumberFormat="1" applyFont="1" applyFill="1" applyBorder="1" applyAlignment="1">
      <alignment horizontal="center" vertical="center"/>
    </xf>
    <xf numFmtId="1" fontId="6" fillId="6" borderId="55" xfId="3" applyNumberFormat="1" applyFont="1" applyFill="1" applyBorder="1" applyAlignment="1">
      <alignment horizontal="center" vertical="center"/>
    </xf>
    <xf numFmtId="1" fontId="6" fillId="6" borderId="56" xfId="3" applyNumberFormat="1" applyFont="1" applyFill="1" applyBorder="1" applyAlignment="1">
      <alignment horizontal="center" vertical="center"/>
    </xf>
    <xf numFmtId="165" fontId="6" fillId="0" borderId="11" xfId="3" applyNumberFormat="1" applyFont="1" applyFill="1" applyBorder="1" applyAlignment="1">
      <alignment horizontal="center" vertical="center"/>
    </xf>
    <xf numFmtId="165" fontId="6" fillId="0" borderId="9" xfId="3" applyNumberFormat="1" applyFont="1" applyFill="1" applyBorder="1" applyAlignment="1">
      <alignment horizontal="center" vertical="center"/>
    </xf>
    <xf numFmtId="164" fontId="6" fillId="0" borderId="36" xfId="1" applyNumberFormat="1" applyFont="1" applyBorder="1" applyAlignment="1">
      <alignment vertical="center" wrapText="1"/>
    </xf>
    <xf numFmtId="49" fontId="7" fillId="3" borderId="24" xfId="1" applyNumberFormat="1" applyFont="1" applyFill="1" applyBorder="1" applyAlignment="1">
      <alignment horizontal="center" vertical="center"/>
    </xf>
    <xf numFmtId="1" fontId="6" fillId="0" borderId="21" xfId="3" applyNumberFormat="1" applyFont="1" applyFill="1" applyBorder="1" applyAlignment="1">
      <alignment vertical="center"/>
    </xf>
    <xf numFmtId="1" fontId="6" fillId="0" borderId="22" xfId="3" applyNumberFormat="1" applyFont="1" applyFill="1" applyBorder="1" applyAlignment="1">
      <alignment vertical="center"/>
    </xf>
    <xf numFmtId="49" fontId="6" fillId="6" borderId="32" xfId="2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65" fontId="7" fillId="4" borderId="24" xfId="1" applyNumberFormat="1" applyFont="1" applyFill="1" applyBorder="1" applyAlignment="1">
      <alignment horizontal="center" vertical="center"/>
    </xf>
    <xf numFmtId="164" fontId="7" fillId="4" borderId="64" xfId="1" applyNumberFormat="1" applyFont="1" applyFill="1" applyBorder="1" applyAlignment="1">
      <alignment horizontal="center" vertical="center"/>
    </xf>
    <xf numFmtId="164" fontId="7" fillId="4" borderId="28" xfId="1" applyNumberFormat="1" applyFont="1" applyFill="1" applyBorder="1" applyAlignment="1">
      <alignment horizontal="center" vertical="center"/>
    </xf>
    <xf numFmtId="164" fontId="7" fillId="4" borderId="38" xfId="1" applyNumberFormat="1" applyFont="1" applyFill="1" applyBorder="1" applyAlignment="1">
      <alignment horizontal="center" vertical="center"/>
    </xf>
    <xf numFmtId="164" fontId="7" fillId="4" borderId="61" xfId="1" applyNumberFormat="1" applyFont="1" applyFill="1" applyBorder="1" applyAlignment="1">
      <alignment horizontal="center" vertical="center"/>
    </xf>
    <xf numFmtId="49" fontId="7" fillId="3" borderId="30" xfId="1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24" xfId="1" applyNumberFormat="1" applyFont="1" applyFill="1" applyBorder="1" applyAlignment="1">
      <alignment horizontal="center" vertical="center"/>
    </xf>
    <xf numFmtId="164" fontId="7" fillId="3" borderId="64" xfId="1" applyNumberFormat="1" applyFont="1" applyFill="1" applyBorder="1" applyAlignment="1">
      <alignment horizontal="center" vertical="center"/>
    </xf>
    <xf numFmtId="164" fontId="7" fillId="3" borderId="28" xfId="1" applyNumberFormat="1" applyFont="1" applyFill="1" applyBorder="1" applyAlignment="1">
      <alignment horizontal="center" vertical="center"/>
    </xf>
    <xf numFmtId="164" fontId="7" fillId="3" borderId="38" xfId="1" applyNumberFormat="1" applyFont="1" applyFill="1" applyBorder="1" applyAlignment="1">
      <alignment horizontal="center" vertical="center"/>
    </xf>
    <xf numFmtId="164" fontId="7" fillId="3" borderId="61" xfId="1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6" borderId="16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center" vertical="center"/>
    </xf>
    <xf numFmtId="165" fontId="14" fillId="6" borderId="16" xfId="0" applyNumberFormat="1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left" wrapText="1"/>
    </xf>
    <xf numFmtId="165" fontId="14" fillId="0" borderId="16" xfId="0" applyNumberFormat="1" applyFont="1" applyBorder="1" applyAlignment="1">
      <alignment horizontal="center" vertical="center"/>
    </xf>
    <xf numFmtId="0" fontId="5" fillId="9" borderId="16" xfId="0" applyFont="1" applyFill="1" applyBorder="1" applyAlignment="1">
      <alignment horizontal="right" vertical="center" wrapText="1"/>
    </xf>
    <xf numFmtId="0" fontId="5" fillId="9" borderId="16" xfId="0" applyFont="1" applyFill="1" applyBorder="1" applyAlignment="1">
      <alignment horizontal="center" vertical="center"/>
    </xf>
    <xf numFmtId="3" fontId="5" fillId="9" borderId="16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right" vertical="center" wrapText="1"/>
    </xf>
    <xf numFmtId="0" fontId="15" fillId="10" borderId="16" xfId="0" applyFont="1" applyFill="1" applyBorder="1"/>
    <xf numFmtId="0" fontId="5" fillId="10" borderId="16" xfId="0" applyFont="1" applyFill="1" applyBorder="1" applyAlignment="1">
      <alignment horizontal="center" vertical="center"/>
    </xf>
    <xf numFmtId="49" fontId="7" fillId="4" borderId="46" xfId="1" applyNumberFormat="1" applyFont="1" applyFill="1" applyBorder="1" applyAlignment="1">
      <alignment horizontal="center" vertical="center"/>
    </xf>
    <xf numFmtId="1" fontId="6" fillId="6" borderId="52" xfId="3" applyNumberFormat="1" applyFont="1" applyFill="1" applyBorder="1" applyAlignment="1">
      <alignment horizontal="center" vertical="center"/>
    </xf>
    <xf numFmtId="49" fontId="6" fillId="6" borderId="10" xfId="2" applyNumberFormat="1" applyFont="1" applyFill="1" applyBorder="1" applyAlignment="1">
      <alignment horizontal="center" vertical="center" wrapText="1"/>
    </xf>
    <xf numFmtId="49" fontId="6" fillId="6" borderId="21" xfId="2" applyNumberFormat="1" applyFont="1" applyFill="1" applyBorder="1" applyAlignment="1">
      <alignment horizontal="center" vertical="center" wrapText="1"/>
    </xf>
    <xf numFmtId="165" fontId="6" fillId="6" borderId="51" xfId="1" applyNumberFormat="1" applyFont="1" applyFill="1" applyBorder="1" applyAlignment="1">
      <alignment horizontal="center" vertical="center"/>
    </xf>
    <xf numFmtId="49" fontId="6" fillId="0" borderId="59" xfId="1" applyNumberFormat="1" applyFont="1" applyBorder="1" applyAlignment="1">
      <alignment horizontal="left" vertical="center" wrapText="1"/>
    </xf>
    <xf numFmtId="165" fontId="6" fillId="6" borderId="43" xfId="1" applyNumberFormat="1" applyFont="1" applyFill="1" applyBorder="1" applyAlignment="1">
      <alignment horizontal="center" vertical="center"/>
    </xf>
    <xf numFmtId="1" fontId="6" fillId="0" borderId="10" xfId="4" applyNumberFormat="1" applyFont="1" applyBorder="1" applyAlignment="1">
      <alignment horizontal="center" vertical="center" wrapText="1" readingOrder="1"/>
    </xf>
    <xf numFmtId="1" fontId="6" fillId="0" borderId="38" xfId="3" applyNumberFormat="1" applyFont="1" applyFill="1" applyBorder="1" applyAlignment="1">
      <alignment vertical="center"/>
    </xf>
    <xf numFmtId="1" fontId="6" fillId="0" borderId="61" xfId="3" applyNumberFormat="1" applyFont="1" applyFill="1" applyBorder="1" applyAlignment="1">
      <alignment vertical="center"/>
    </xf>
    <xf numFmtId="1" fontId="6" fillId="0" borderId="46" xfId="3" applyNumberFormat="1" applyFont="1" applyFill="1" applyBorder="1" applyAlignment="1">
      <alignment vertical="center"/>
    </xf>
    <xf numFmtId="1" fontId="6" fillId="0" borderId="48" xfId="3" applyNumberFormat="1" applyFont="1" applyFill="1" applyBorder="1" applyAlignment="1">
      <alignment vertical="center"/>
    </xf>
    <xf numFmtId="1" fontId="6" fillId="0" borderId="55" xfId="3" applyNumberFormat="1" applyFont="1" applyFill="1" applyBorder="1" applyAlignment="1">
      <alignment horizontal="center" vertical="center"/>
    </xf>
    <xf numFmtId="1" fontId="6" fillId="0" borderId="56" xfId="3" applyNumberFormat="1" applyFont="1" applyFill="1" applyBorder="1" applyAlignment="1">
      <alignment horizontal="center" vertical="center"/>
    </xf>
    <xf numFmtId="1" fontId="6" fillId="0" borderId="28" xfId="3" applyNumberFormat="1" applyFont="1" applyFill="1" applyBorder="1" applyAlignment="1">
      <alignment horizontal="center" vertical="center"/>
    </xf>
    <xf numFmtId="1" fontId="6" fillId="0" borderId="30" xfId="3" applyNumberFormat="1" applyFont="1" applyFill="1" applyBorder="1" applyAlignment="1">
      <alignment horizontal="center" vertical="center"/>
    </xf>
    <xf numFmtId="1" fontId="6" fillId="0" borderId="65" xfId="3" applyNumberFormat="1" applyFont="1" applyFill="1" applyBorder="1" applyAlignment="1">
      <alignment horizontal="center" vertical="center"/>
    </xf>
    <xf numFmtId="1" fontId="6" fillId="0" borderId="69" xfId="4" applyNumberFormat="1" applyFont="1" applyBorder="1" applyAlignment="1">
      <alignment horizontal="center" vertical="center" wrapText="1" readingOrder="1"/>
    </xf>
    <xf numFmtId="1" fontId="6" fillId="0" borderId="68" xfId="4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wrapText="1"/>
    </xf>
    <xf numFmtId="165" fontId="6" fillId="0" borderId="44" xfId="1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65" fontId="6" fillId="6" borderId="31" xfId="1" applyNumberFormat="1" applyFont="1" applyFill="1" applyBorder="1" applyAlignment="1">
      <alignment horizontal="center" vertical="center"/>
    </xf>
    <xf numFmtId="165" fontId="6" fillId="6" borderId="33" xfId="1" applyNumberFormat="1" applyFont="1" applyFill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 vertical="center"/>
    </xf>
    <xf numFmtId="165" fontId="6" fillId="0" borderId="31" xfId="1" applyNumberFormat="1" applyFont="1" applyBorder="1" applyAlignment="1">
      <alignment horizontal="center" vertical="center"/>
    </xf>
    <xf numFmtId="49" fontId="6" fillId="0" borderId="59" xfId="1" applyNumberFormat="1" applyFont="1" applyBorder="1" applyAlignment="1">
      <alignment vertical="center" wrapText="1"/>
    </xf>
    <xf numFmtId="165" fontId="7" fillId="7" borderId="1" xfId="3" applyNumberFormat="1" applyFont="1" applyFill="1" applyBorder="1" applyAlignment="1">
      <alignment horizontal="center" vertical="center"/>
    </xf>
    <xf numFmtId="165" fontId="7" fillId="7" borderId="71" xfId="3" applyNumberFormat="1" applyFont="1" applyFill="1" applyBorder="1" applyAlignment="1">
      <alignment horizontal="center" vertical="center"/>
    </xf>
    <xf numFmtId="165" fontId="7" fillId="7" borderId="23" xfId="3" applyNumberFormat="1" applyFont="1" applyFill="1" applyBorder="1" applyAlignment="1">
      <alignment horizontal="center" vertical="center"/>
    </xf>
    <xf numFmtId="1" fontId="6" fillId="0" borderId="52" xfId="3" applyNumberFormat="1" applyFont="1" applyFill="1" applyBorder="1" applyAlignment="1">
      <alignment vertical="center"/>
    </xf>
    <xf numFmtId="1" fontId="6" fillId="0" borderId="53" xfId="3" applyNumberFormat="1" applyFont="1" applyFill="1" applyBorder="1" applyAlignment="1">
      <alignment vertical="center"/>
    </xf>
    <xf numFmtId="1" fontId="6" fillId="0" borderId="52" xfId="3" applyNumberFormat="1" applyFont="1" applyFill="1" applyBorder="1" applyAlignment="1">
      <alignment horizontal="center" vertical="center"/>
    </xf>
    <xf numFmtId="1" fontId="6" fillId="0" borderId="53" xfId="3" applyNumberFormat="1" applyFont="1" applyFill="1" applyBorder="1" applyAlignment="1">
      <alignment horizontal="center" vertical="center"/>
    </xf>
    <xf numFmtId="49" fontId="7" fillId="4" borderId="38" xfId="1" applyNumberFormat="1" applyFont="1" applyFill="1" applyBorder="1" applyAlignment="1">
      <alignment horizontal="center" vertical="center"/>
    </xf>
    <xf numFmtId="49" fontId="6" fillId="6" borderId="5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0" borderId="21" xfId="1" applyFont="1" applyBorder="1" applyAlignment="1">
      <alignment horizontal="center" vertical="center" textRotation="90" wrapText="1"/>
    </xf>
    <xf numFmtId="0" fontId="20" fillId="0" borderId="2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center" vertical="center"/>
    </xf>
    <xf numFmtId="0" fontId="22" fillId="0" borderId="0" xfId="0" applyFont="1"/>
    <xf numFmtId="49" fontId="21" fillId="3" borderId="28" xfId="1" applyNumberFormat="1" applyFont="1" applyFill="1" applyBorder="1" applyAlignment="1">
      <alignment horizontal="center" vertical="center"/>
    </xf>
    <xf numFmtId="49" fontId="21" fillId="4" borderId="30" xfId="1" applyNumberFormat="1" applyFont="1" applyFill="1" applyBorder="1" applyAlignment="1">
      <alignment horizontal="center" vertical="center"/>
    </xf>
    <xf numFmtId="49" fontId="21" fillId="3" borderId="31" xfId="1" applyNumberFormat="1" applyFont="1" applyFill="1" applyBorder="1" applyAlignment="1">
      <alignment horizontal="center" vertical="center"/>
    </xf>
    <xf numFmtId="49" fontId="21" fillId="4" borderId="32" xfId="1" applyNumberFormat="1" applyFont="1" applyFill="1" applyBorder="1" applyAlignment="1">
      <alignment horizontal="center" vertical="center"/>
    </xf>
    <xf numFmtId="49" fontId="21" fillId="5" borderId="0" xfId="0" applyNumberFormat="1" applyFont="1" applyFill="1" applyAlignment="1">
      <alignment horizontal="center" vertical="center"/>
    </xf>
    <xf numFmtId="164" fontId="21" fillId="7" borderId="21" xfId="3" applyNumberFormat="1" applyFont="1" applyFill="1" applyBorder="1" applyAlignment="1">
      <alignment horizontal="center" vertical="center"/>
    </xf>
    <xf numFmtId="165" fontId="21" fillId="7" borderId="21" xfId="3" applyNumberFormat="1" applyFont="1" applyFill="1" applyBorder="1" applyAlignment="1">
      <alignment horizontal="center" vertical="center"/>
    </xf>
    <xf numFmtId="165" fontId="21" fillId="7" borderId="22" xfId="3" applyNumberFormat="1" applyFont="1" applyFill="1" applyBorder="1" applyAlignment="1">
      <alignment horizontal="center" vertical="center"/>
    </xf>
    <xf numFmtId="165" fontId="21" fillId="7" borderId="41" xfId="3" applyNumberFormat="1" applyFont="1" applyFill="1" applyBorder="1" applyAlignment="1">
      <alignment horizontal="center" vertical="center"/>
    </xf>
    <xf numFmtId="165" fontId="21" fillId="7" borderId="40" xfId="3" applyNumberFormat="1" applyFont="1" applyFill="1" applyBorder="1" applyAlignment="1">
      <alignment horizontal="center" vertical="center"/>
    </xf>
    <xf numFmtId="49" fontId="20" fillId="0" borderId="41" xfId="1" applyNumberFormat="1" applyFont="1" applyBorder="1" applyAlignment="1">
      <alignment vertical="center" wrapText="1"/>
    </xf>
    <xf numFmtId="1" fontId="20" fillId="6" borderId="21" xfId="3" applyNumberFormat="1" applyFont="1" applyFill="1" applyBorder="1" applyAlignment="1">
      <alignment horizontal="center" vertical="center"/>
    </xf>
    <xf numFmtId="1" fontId="20" fillId="6" borderId="22" xfId="3" applyNumberFormat="1" applyFont="1" applyFill="1" applyBorder="1" applyAlignment="1">
      <alignment horizontal="center" vertical="center"/>
    </xf>
    <xf numFmtId="165" fontId="20" fillId="0" borderId="52" xfId="1" applyNumberFormat="1" applyFont="1" applyBorder="1" applyAlignment="1">
      <alignment horizontal="center" vertical="center"/>
    </xf>
    <xf numFmtId="165" fontId="20" fillId="6" borderId="51" xfId="1" applyNumberFormat="1" applyFont="1" applyFill="1" applyBorder="1" applyAlignment="1">
      <alignment horizontal="center" vertical="center"/>
    </xf>
    <xf numFmtId="165" fontId="20" fillId="6" borderId="43" xfId="1" applyNumberFormat="1" applyFont="1" applyFill="1" applyBorder="1" applyAlignment="1">
      <alignment horizontal="center" vertical="center"/>
    </xf>
    <xf numFmtId="0" fontId="22" fillId="0" borderId="15" xfId="0" applyFont="1" applyBorder="1"/>
    <xf numFmtId="164" fontId="20" fillId="0" borderId="41" xfId="1" applyNumberFormat="1" applyFont="1" applyBorder="1" applyAlignment="1">
      <alignment vertical="center" wrapText="1"/>
    </xf>
    <xf numFmtId="1" fontId="20" fillId="6" borderId="38" xfId="3" applyNumberFormat="1" applyFont="1" applyFill="1" applyBorder="1" applyAlignment="1">
      <alignment horizontal="center" vertical="center"/>
    </xf>
    <xf numFmtId="1" fontId="20" fillId="6" borderId="61" xfId="3" applyNumberFormat="1" applyFont="1" applyFill="1" applyBorder="1" applyAlignment="1">
      <alignment horizontal="center" vertical="center"/>
    </xf>
    <xf numFmtId="164" fontId="20" fillId="0" borderId="10" xfId="1" applyNumberFormat="1" applyFont="1" applyBorder="1" applyAlignment="1">
      <alignment horizontal="center" vertical="center"/>
    </xf>
    <xf numFmtId="164" fontId="20" fillId="0" borderId="46" xfId="1" applyNumberFormat="1" applyFont="1" applyBorder="1" applyAlignment="1">
      <alignment horizontal="center" vertical="center"/>
    </xf>
    <xf numFmtId="165" fontId="20" fillId="0" borderId="46" xfId="1" applyNumberFormat="1" applyFont="1" applyBorder="1" applyAlignment="1">
      <alignment horizontal="center" vertical="center"/>
    </xf>
    <xf numFmtId="165" fontId="20" fillId="0" borderId="48" xfId="1" applyNumberFormat="1" applyFont="1" applyBorder="1" applyAlignment="1">
      <alignment horizontal="center" vertical="center"/>
    </xf>
    <xf numFmtId="165" fontId="20" fillId="6" borderId="50" xfId="1" applyNumberFormat="1" applyFont="1" applyFill="1" applyBorder="1" applyAlignment="1">
      <alignment horizontal="center" vertical="center"/>
    </xf>
    <xf numFmtId="164" fontId="20" fillId="0" borderId="24" xfId="1" applyNumberFormat="1" applyFont="1" applyBorder="1" applyAlignment="1">
      <alignment vertical="center" wrapText="1"/>
    </xf>
    <xf numFmtId="1" fontId="20" fillId="6" borderId="52" xfId="3" applyNumberFormat="1" applyFont="1" applyFill="1" applyBorder="1" applyAlignment="1">
      <alignment horizontal="center" vertical="center"/>
    </xf>
    <xf numFmtId="165" fontId="20" fillId="6" borderId="11" xfId="1" applyNumberFormat="1" applyFont="1" applyFill="1" applyBorder="1" applyAlignment="1">
      <alignment horizontal="center" vertical="center"/>
    </xf>
    <xf numFmtId="0" fontId="0" fillId="0" borderId="15" xfId="0" applyBorder="1"/>
    <xf numFmtId="165" fontId="21" fillId="7" borderId="39" xfId="3" applyNumberFormat="1" applyFont="1" applyFill="1" applyBorder="1" applyAlignment="1">
      <alignment horizontal="center" vertical="center"/>
    </xf>
    <xf numFmtId="165" fontId="20" fillId="0" borderId="16" xfId="1" applyNumberFormat="1" applyFont="1" applyBorder="1" applyAlignment="1">
      <alignment horizontal="center" vertical="center"/>
    </xf>
    <xf numFmtId="165" fontId="20" fillId="0" borderId="17" xfId="1" applyNumberFormat="1" applyFont="1" applyBorder="1" applyAlignment="1">
      <alignment horizontal="center" vertical="center"/>
    </xf>
    <xf numFmtId="165" fontId="20" fillId="6" borderId="47" xfId="1" applyNumberFormat="1" applyFont="1" applyFill="1" applyBorder="1" applyAlignment="1">
      <alignment horizontal="center" vertical="center"/>
    </xf>
    <xf numFmtId="165" fontId="20" fillId="6" borderId="17" xfId="1" applyNumberFormat="1" applyFont="1" applyFill="1" applyBorder="1" applyAlignment="1">
      <alignment horizontal="center" vertical="center"/>
    </xf>
    <xf numFmtId="49" fontId="21" fillId="3" borderId="54" xfId="1" applyNumberFormat="1" applyFont="1" applyFill="1" applyBorder="1" applyAlignment="1">
      <alignment horizontal="center" vertical="center"/>
    </xf>
    <xf numFmtId="49" fontId="21" fillId="4" borderId="38" xfId="1" applyNumberFormat="1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165" fontId="21" fillId="5" borderId="24" xfId="1" applyNumberFormat="1" applyFont="1" applyFill="1" applyBorder="1" applyAlignment="1">
      <alignment horizontal="center" vertical="center"/>
    </xf>
    <xf numFmtId="164" fontId="21" fillId="5" borderId="64" xfId="1" applyNumberFormat="1" applyFont="1" applyFill="1" applyBorder="1" applyAlignment="1">
      <alignment horizontal="center" vertical="center"/>
    </xf>
    <xf numFmtId="164" fontId="21" fillId="5" borderId="28" xfId="1" applyNumberFormat="1" applyFont="1" applyFill="1" applyBorder="1" applyAlignment="1">
      <alignment horizontal="center" vertical="center"/>
    </xf>
    <xf numFmtId="164" fontId="21" fillId="5" borderId="38" xfId="1" applyNumberFormat="1" applyFont="1" applyFill="1" applyBorder="1" applyAlignment="1">
      <alignment horizontal="center" vertical="center"/>
    </xf>
    <xf numFmtId="164" fontId="21" fillId="5" borderId="61" xfId="1" applyNumberFormat="1" applyFont="1" applyFill="1" applyBorder="1" applyAlignment="1">
      <alignment horizontal="center" vertical="center"/>
    </xf>
    <xf numFmtId="49" fontId="21" fillId="5" borderId="32" xfId="0" applyNumberFormat="1" applyFont="1" applyFill="1" applyBorder="1" applyAlignment="1">
      <alignment horizontal="center" vertical="center"/>
    </xf>
    <xf numFmtId="165" fontId="20" fillId="0" borderId="11" xfId="1" applyNumberFormat="1" applyFont="1" applyBorder="1" applyAlignment="1">
      <alignment horizontal="center" vertical="center"/>
    </xf>
    <xf numFmtId="165" fontId="20" fillId="6" borderId="9" xfId="1" applyNumberFormat="1" applyFont="1" applyFill="1" applyBorder="1" applyAlignment="1">
      <alignment horizontal="center" vertical="center"/>
    </xf>
    <xf numFmtId="164" fontId="20" fillId="0" borderId="16" xfId="1" applyNumberFormat="1" applyFont="1" applyBorder="1" applyAlignment="1">
      <alignment horizontal="center" vertical="center"/>
    </xf>
    <xf numFmtId="165" fontId="20" fillId="0" borderId="56" xfId="1" applyNumberFormat="1" applyFont="1" applyBorder="1" applyAlignment="1">
      <alignment horizontal="center" vertical="center"/>
    </xf>
    <xf numFmtId="164" fontId="20" fillId="0" borderId="52" xfId="1" applyNumberFormat="1" applyFont="1" applyBorder="1" applyAlignment="1">
      <alignment horizontal="center" vertical="center"/>
    </xf>
    <xf numFmtId="165" fontId="20" fillId="6" borderId="53" xfId="1" applyNumberFormat="1" applyFont="1" applyFill="1" applyBorder="1" applyAlignment="1">
      <alignment horizontal="center" vertical="center"/>
    </xf>
    <xf numFmtId="1" fontId="20" fillId="6" borderId="10" xfId="3" applyNumberFormat="1" applyFont="1" applyFill="1" applyBorder="1" applyAlignment="1">
      <alignment horizontal="center" vertical="center"/>
    </xf>
    <xf numFmtId="1" fontId="20" fillId="6" borderId="11" xfId="3" applyNumberFormat="1" applyFont="1" applyFill="1" applyBorder="1" applyAlignment="1">
      <alignment horizontal="center" vertical="center"/>
    </xf>
    <xf numFmtId="164" fontId="20" fillId="0" borderId="32" xfId="1" applyNumberFormat="1" applyFont="1" applyBorder="1" applyAlignment="1">
      <alignment horizontal="center" vertical="center"/>
    </xf>
    <xf numFmtId="165" fontId="20" fillId="0" borderId="32" xfId="1" applyNumberFormat="1" applyFont="1" applyBorder="1" applyAlignment="1">
      <alignment horizontal="center" vertical="center"/>
    </xf>
    <xf numFmtId="165" fontId="20" fillId="0" borderId="44" xfId="1" applyNumberFormat="1" applyFont="1" applyBorder="1" applyAlignment="1">
      <alignment horizontal="center" vertical="center"/>
    </xf>
    <xf numFmtId="165" fontId="20" fillId="6" borderId="44" xfId="1" applyNumberFormat="1" applyFont="1" applyFill="1" applyBorder="1" applyAlignment="1">
      <alignment horizontal="center" vertical="center"/>
    </xf>
    <xf numFmtId="165" fontId="20" fillId="6" borderId="49" xfId="1" applyNumberFormat="1" applyFont="1" applyFill="1" applyBorder="1" applyAlignment="1">
      <alignment horizontal="center" vertical="center"/>
    </xf>
    <xf numFmtId="1" fontId="20" fillId="6" borderId="46" xfId="3" applyNumberFormat="1" applyFont="1" applyFill="1" applyBorder="1" applyAlignment="1">
      <alignment horizontal="center" vertical="center"/>
    </xf>
    <xf numFmtId="165" fontId="20" fillId="6" borderId="42" xfId="1" applyNumberFormat="1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/>
    </xf>
    <xf numFmtId="49" fontId="21" fillId="3" borderId="67" xfId="1" applyNumberFormat="1" applyFont="1" applyFill="1" applyBorder="1" applyAlignment="1">
      <alignment horizontal="center" vertical="center"/>
    </xf>
    <xf numFmtId="49" fontId="21" fillId="5" borderId="30" xfId="0" applyNumberFormat="1" applyFont="1" applyFill="1" applyBorder="1" applyAlignment="1">
      <alignment horizontal="center" vertical="center"/>
    </xf>
    <xf numFmtId="49" fontId="20" fillId="0" borderId="59" xfId="1" applyNumberFormat="1" applyFont="1" applyBorder="1" applyAlignment="1">
      <alignment vertical="center" wrapText="1"/>
    </xf>
    <xf numFmtId="164" fontId="20" fillId="0" borderId="73" xfId="1" applyNumberFormat="1" applyFont="1" applyBorder="1" applyAlignment="1">
      <alignment vertical="center" wrapText="1"/>
    </xf>
    <xf numFmtId="164" fontId="21" fillId="7" borderId="38" xfId="3" applyNumberFormat="1" applyFont="1" applyFill="1" applyBorder="1" applyAlignment="1">
      <alignment horizontal="center" vertical="center"/>
    </xf>
    <xf numFmtId="165" fontId="21" fillId="7" borderId="38" xfId="3" applyNumberFormat="1" applyFont="1" applyFill="1" applyBorder="1" applyAlignment="1">
      <alignment horizontal="center" vertical="center"/>
    </xf>
    <xf numFmtId="164" fontId="20" fillId="0" borderId="35" xfId="1" applyNumberFormat="1" applyFont="1" applyBorder="1" applyAlignment="1">
      <alignment horizontal="left" vertical="center" wrapText="1"/>
    </xf>
    <xf numFmtId="1" fontId="20" fillId="6" borderId="48" xfId="3" applyNumberFormat="1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165" fontId="21" fillId="4" borderId="24" xfId="1" applyNumberFormat="1" applyFont="1" applyFill="1" applyBorder="1" applyAlignment="1">
      <alignment horizontal="center" vertical="center"/>
    </xf>
    <xf numFmtId="164" fontId="21" fillId="4" borderId="64" xfId="1" applyNumberFormat="1" applyFont="1" applyFill="1" applyBorder="1" applyAlignment="1">
      <alignment horizontal="center" vertical="center"/>
    </xf>
    <xf numFmtId="49" fontId="21" fillId="3" borderId="30" xfId="1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165" fontId="21" fillId="3" borderId="24" xfId="1" applyNumberFormat="1" applyFont="1" applyFill="1" applyBorder="1" applyAlignment="1">
      <alignment horizontal="center" vertical="center"/>
    </xf>
    <xf numFmtId="164" fontId="21" fillId="3" borderId="64" xfId="1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165" fontId="25" fillId="0" borderId="16" xfId="0" applyNumberFormat="1" applyFont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165" fontId="26" fillId="9" borderId="16" xfId="0" applyNumberFormat="1" applyFont="1" applyFill="1" applyBorder="1" applyAlignment="1">
      <alignment horizontal="center" vertical="center"/>
    </xf>
    <xf numFmtId="165" fontId="24" fillId="6" borderId="16" xfId="0" applyNumberFormat="1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0" fontId="17" fillId="0" borderId="0" xfId="0" applyFont="1"/>
    <xf numFmtId="0" fontId="6" fillId="0" borderId="0" xfId="1" applyFont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165" fontId="6" fillId="6" borderId="36" xfId="1" applyNumberFormat="1" applyFont="1" applyFill="1" applyBorder="1" applyAlignment="1">
      <alignment horizontal="center" vertical="center"/>
    </xf>
    <xf numFmtId="49" fontId="6" fillId="0" borderId="36" xfId="1" applyNumberFormat="1" applyFont="1" applyBorder="1" applyAlignment="1">
      <alignment vertical="center" wrapText="1"/>
    </xf>
    <xf numFmtId="1" fontId="6" fillId="0" borderId="10" xfId="5" applyNumberFormat="1" applyFont="1" applyFill="1" applyBorder="1" applyAlignment="1">
      <alignment horizontal="center" vertical="center"/>
    </xf>
    <xf numFmtId="1" fontId="6" fillId="0" borderId="11" xfId="5" applyNumberFormat="1" applyFont="1" applyFill="1" applyBorder="1" applyAlignment="1">
      <alignment horizontal="center" vertical="center"/>
    </xf>
    <xf numFmtId="49" fontId="6" fillId="0" borderId="47" xfId="1" applyNumberFormat="1" applyFont="1" applyBorder="1" applyAlignment="1">
      <alignment vertical="center" wrapText="1"/>
    </xf>
    <xf numFmtId="1" fontId="6" fillId="0" borderId="16" xfId="5" applyNumberFormat="1" applyFont="1" applyFill="1" applyBorder="1" applyAlignment="1">
      <alignment horizontal="center" vertical="center"/>
    </xf>
    <xf numFmtId="1" fontId="6" fillId="0" borderId="17" xfId="5" applyNumberFormat="1" applyFont="1" applyFill="1" applyBorder="1" applyAlignment="1">
      <alignment horizontal="center" vertical="center"/>
    </xf>
    <xf numFmtId="1" fontId="6" fillId="0" borderId="55" xfId="5" applyNumberFormat="1" applyFont="1" applyFill="1" applyBorder="1" applyAlignment="1">
      <alignment horizontal="center" vertical="center"/>
    </xf>
    <xf numFmtId="1" fontId="6" fillId="0" borderId="56" xfId="5" applyNumberFormat="1" applyFont="1" applyFill="1" applyBorder="1" applyAlignment="1">
      <alignment horizontal="center" vertical="center"/>
    </xf>
    <xf numFmtId="1" fontId="6" fillId="0" borderId="21" xfId="5" applyNumberFormat="1" applyFont="1" applyFill="1" applyBorder="1" applyAlignment="1">
      <alignment horizontal="center" vertical="center"/>
    </xf>
    <xf numFmtId="1" fontId="6" fillId="0" borderId="22" xfId="5" applyNumberFormat="1" applyFont="1" applyFill="1" applyBorder="1" applyAlignment="1">
      <alignment horizontal="center" vertical="center"/>
    </xf>
    <xf numFmtId="0" fontId="17" fillId="0" borderId="15" xfId="0" applyFont="1" applyBorder="1"/>
    <xf numFmtId="164" fontId="8" fillId="0" borderId="10" xfId="1" applyNumberFormat="1" applyFont="1" applyBorder="1" applyAlignment="1">
      <alignment horizontal="center" vertical="center"/>
    </xf>
    <xf numFmtId="165" fontId="8" fillId="0" borderId="52" xfId="1" applyNumberFormat="1" applyFont="1" applyBorder="1" applyAlignment="1">
      <alignment horizontal="center" vertical="center"/>
    </xf>
    <xf numFmtId="165" fontId="8" fillId="0" borderId="53" xfId="1" applyNumberFormat="1" applyFont="1" applyBorder="1" applyAlignment="1">
      <alignment horizontal="center" vertical="center"/>
    </xf>
    <xf numFmtId="165" fontId="8" fillId="6" borderId="42" xfId="1" applyNumberFormat="1" applyFont="1" applyFill="1" applyBorder="1" applyAlignment="1">
      <alignment horizontal="center" vertical="center"/>
    </xf>
    <xf numFmtId="165" fontId="8" fillId="6" borderId="43" xfId="1" applyNumberFormat="1" applyFont="1" applyFill="1" applyBorder="1" applyAlignment="1">
      <alignment horizontal="center" vertical="center"/>
    </xf>
    <xf numFmtId="1" fontId="6" fillId="0" borderId="52" xfId="5" applyNumberFormat="1" applyFont="1" applyFill="1" applyBorder="1" applyAlignment="1">
      <alignment horizontal="center" vertical="center"/>
    </xf>
    <xf numFmtId="1" fontId="6" fillId="0" borderId="43" xfId="5" applyNumberFormat="1" applyFont="1" applyFill="1" applyBorder="1" applyAlignment="1">
      <alignment horizontal="center" vertical="center"/>
    </xf>
    <xf numFmtId="164" fontId="8" fillId="6" borderId="46" xfId="1" applyNumberFormat="1" applyFont="1" applyFill="1" applyBorder="1" applyAlignment="1">
      <alignment horizontal="center" vertical="center"/>
    </xf>
    <xf numFmtId="165" fontId="8" fillId="0" borderId="46" xfId="1" applyNumberFormat="1" applyFont="1" applyBorder="1" applyAlignment="1">
      <alignment horizontal="center" vertical="center"/>
    </xf>
    <xf numFmtId="165" fontId="8" fillId="0" borderId="48" xfId="1" applyNumberFormat="1" applyFont="1" applyBorder="1" applyAlignment="1">
      <alignment horizontal="center" vertical="center"/>
    </xf>
    <xf numFmtId="165" fontId="8" fillId="6" borderId="49" xfId="1" applyNumberFormat="1" applyFont="1" applyFill="1" applyBorder="1" applyAlignment="1">
      <alignment horizontal="center" vertical="center"/>
    </xf>
    <xf numFmtId="165" fontId="8" fillId="6" borderId="50" xfId="1" applyNumberFormat="1" applyFont="1" applyFill="1" applyBorder="1" applyAlignment="1">
      <alignment horizontal="center" vertical="center"/>
    </xf>
    <xf numFmtId="164" fontId="6" fillId="0" borderId="45" xfId="1" applyNumberFormat="1" applyFont="1" applyBorder="1" applyAlignment="1">
      <alignment vertical="center" wrapText="1"/>
    </xf>
    <xf numFmtId="164" fontId="16" fillId="7" borderId="21" xfId="3" applyNumberFormat="1" applyFont="1" applyFill="1" applyBorder="1" applyAlignment="1">
      <alignment horizontal="center" vertical="center"/>
    </xf>
    <xf numFmtId="165" fontId="16" fillId="7" borderId="21" xfId="3" applyNumberFormat="1" applyFont="1" applyFill="1" applyBorder="1" applyAlignment="1">
      <alignment horizontal="center" vertical="center"/>
    </xf>
    <xf numFmtId="165" fontId="16" fillId="7" borderId="22" xfId="3" applyNumberFormat="1" applyFont="1" applyFill="1" applyBorder="1" applyAlignment="1">
      <alignment horizontal="center" vertical="center"/>
    </xf>
    <xf numFmtId="165" fontId="16" fillId="7" borderId="39" xfId="3" applyNumberFormat="1" applyFont="1" applyFill="1" applyBorder="1" applyAlignment="1">
      <alignment horizontal="center" vertical="center"/>
    </xf>
    <xf numFmtId="49" fontId="6" fillId="0" borderId="55" xfId="5" applyNumberFormat="1" applyFont="1" applyFill="1" applyBorder="1" applyAlignment="1">
      <alignment horizontal="center" vertical="center"/>
    </xf>
    <xf numFmtId="49" fontId="6" fillId="0" borderId="56" xfId="5" applyNumberFormat="1" applyFont="1" applyFill="1" applyBorder="1" applyAlignment="1">
      <alignment horizontal="center" vertical="center"/>
    </xf>
    <xf numFmtId="165" fontId="16" fillId="5" borderId="24" xfId="1" applyNumberFormat="1" applyFont="1" applyFill="1" applyBorder="1" applyAlignment="1">
      <alignment horizontal="center" vertical="center"/>
    </xf>
    <xf numFmtId="165" fontId="16" fillId="5" borderId="23" xfId="1" applyNumberFormat="1" applyFont="1" applyFill="1" applyBorder="1" applyAlignment="1">
      <alignment horizontal="center" vertical="center"/>
    </xf>
    <xf numFmtId="1" fontId="7" fillId="5" borderId="28" xfId="1" applyNumberFormat="1" applyFont="1" applyFill="1" applyBorder="1" applyAlignment="1">
      <alignment horizontal="center" vertical="center"/>
    </xf>
    <xf numFmtId="1" fontId="7" fillId="5" borderId="38" xfId="1" applyNumberFormat="1" applyFont="1" applyFill="1" applyBorder="1" applyAlignment="1">
      <alignment horizontal="center" vertical="center"/>
    </xf>
    <xf numFmtId="1" fontId="7" fillId="5" borderId="61" xfId="1" applyNumberFormat="1" applyFont="1" applyFill="1" applyBorder="1" applyAlignment="1">
      <alignment horizontal="center" vertical="center"/>
    </xf>
    <xf numFmtId="49" fontId="6" fillId="0" borderId="9" xfId="1" applyNumberFormat="1" applyFont="1" applyBorder="1" applyAlignment="1">
      <alignment horizontal="left" vertical="center" wrapText="1"/>
    </xf>
    <xf numFmtId="165" fontId="6" fillId="0" borderId="57" xfId="1" applyNumberFormat="1" applyFont="1" applyBorder="1" applyAlignment="1">
      <alignment horizontal="center" vertical="center"/>
    </xf>
    <xf numFmtId="165" fontId="6" fillId="0" borderId="39" xfId="1" applyNumberFormat="1" applyFont="1" applyBorder="1" applyAlignment="1">
      <alignment horizontal="center" vertical="center"/>
    </xf>
    <xf numFmtId="165" fontId="6" fillId="6" borderId="22" xfId="1" applyNumberFormat="1" applyFont="1" applyFill="1" applyBorder="1" applyAlignment="1">
      <alignment horizontal="center" vertical="center"/>
    </xf>
    <xf numFmtId="165" fontId="6" fillId="0" borderId="75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5" fontId="8" fillId="0" borderId="16" xfId="1" applyNumberFormat="1" applyFont="1" applyBorder="1" applyAlignment="1">
      <alignment horizontal="center" vertical="center"/>
    </xf>
    <xf numFmtId="165" fontId="8" fillId="0" borderId="17" xfId="1" applyNumberFormat="1" applyFont="1" applyBorder="1" applyAlignment="1">
      <alignment horizontal="center" vertical="center"/>
    </xf>
    <xf numFmtId="1" fontId="6" fillId="0" borderId="38" xfId="5" applyNumberFormat="1" applyFont="1" applyFill="1" applyBorder="1" applyAlignment="1">
      <alignment horizontal="center" vertical="center"/>
    </xf>
    <xf numFmtId="1" fontId="6" fillId="0" borderId="61" xfId="5" applyNumberFormat="1" applyFont="1" applyFill="1" applyBorder="1" applyAlignment="1">
      <alignment horizontal="center" vertical="center"/>
    </xf>
    <xf numFmtId="1" fontId="6" fillId="0" borderId="46" xfId="5" applyNumberFormat="1" applyFont="1" applyFill="1" applyBorder="1" applyAlignment="1">
      <alignment horizontal="center" vertical="center"/>
    </xf>
    <xf numFmtId="1" fontId="6" fillId="0" borderId="50" xfId="5" applyNumberFormat="1" applyFont="1" applyFill="1" applyBorder="1" applyAlignment="1">
      <alignment horizontal="center" vertical="center"/>
    </xf>
    <xf numFmtId="164" fontId="6" fillId="0" borderId="36" xfId="1" applyNumberFormat="1" applyFont="1" applyBorder="1" applyAlignment="1">
      <alignment horizontal="left" vertical="center" wrapText="1"/>
    </xf>
    <xf numFmtId="164" fontId="6" fillId="0" borderId="47" xfId="1" applyNumberFormat="1" applyFont="1" applyBorder="1" applyAlignment="1">
      <alignment horizontal="left" vertical="center" wrapText="1"/>
    </xf>
    <xf numFmtId="1" fontId="6" fillId="0" borderId="53" xfId="5" applyNumberFormat="1" applyFont="1" applyFill="1" applyBorder="1" applyAlignment="1">
      <alignment horizontal="center" vertical="center"/>
    </xf>
    <xf numFmtId="1" fontId="6" fillId="6" borderId="16" xfId="3" applyNumberFormat="1" applyFont="1" applyFill="1" applyBorder="1" applyAlignment="1">
      <alignment horizontal="center" vertical="center"/>
    </xf>
    <xf numFmtId="164" fontId="6" fillId="6" borderId="46" xfId="1" applyNumberFormat="1" applyFont="1" applyFill="1" applyBorder="1" applyAlignment="1">
      <alignment horizontal="center" vertical="center"/>
    </xf>
    <xf numFmtId="164" fontId="6" fillId="0" borderId="31" xfId="1" applyNumberFormat="1" applyFont="1" applyBorder="1" applyAlignment="1">
      <alignment vertical="center" wrapText="1"/>
    </xf>
    <xf numFmtId="164" fontId="6" fillId="0" borderId="47" xfId="1" applyNumberFormat="1" applyFont="1" applyBorder="1" applyAlignment="1">
      <alignment vertical="center" wrapText="1"/>
    </xf>
    <xf numFmtId="1" fontId="6" fillId="0" borderId="16" xfId="3" applyNumberFormat="1" applyFont="1" applyFill="1" applyBorder="1" applyAlignment="1">
      <alignment horizontal="center" vertical="center"/>
    </xf>
    <xf numFmtId="1" fontId="6" fillId="0" borderId="17" xfId="3" applyNumberFormat="1" applyFont="1" applyFill="1" applyBorder="1" applyAlignment="1">
      <alignment horizontal="center" vertical="center"/>
    </xf>
    <xf numFmtId="164" fontId="6" fillId="0" borderId="42" xfId="1" applyNumberFormat="1" applyFont="1" applyBorder="1" applyAlignment="1">
      <alignment vertical="center" wrapText="1"/>
    </xf>
    <xf numFmtId="49" fontId="6" fillId="0" borderId="42" xfId="1" applyNumberFormat="1" applyFont="1" applyBorder="1" applyAlignment="1">
      <alignment horizontal="left" vertical="center" wrapText="1"/>
    </xf>
    <xf numFmtId="164" fontId="6" fillId="0" borderId="18" xfId="1" applyNumberFormat="1" applyFont="1" applyBorder="1" applyAlignment="1">
      <alignment vertical="center" wrapText="1"/>
    </xf>
    <xf numFmtId="2" fontId="6" fillId="6" borderId="16" xfId="3" applyNumberFormat="1" applyFont="1" applyFill="1" applyBorder="1" applyAlignment="1">
      <alignment horizontal="center" vertical="center"/>
    </xf>
    <xf numFmtId="2" fontId="6" fillId="6" borderId="17" xfId="3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5" fontId="27" fillId="0" borderId="0" xfId="0" applyNumberFormat="1" applyFont="1"/>
    <xf numFmtId="0" fontId="28" fillId="0" borderId="0" xfId="0" applyFont="1"/>
    <xf numFmtId="0" fontId="27" fillId="0" borderId="0" xfId="0" applyFont="1"/>
    <xf numFmtId="0" fontId="13" fillId="9" borderId="16" xfId="0" applyFont="1" applyFill="1" applyBorder="1"/>
    <xf numFmtId="3" fontId="26" fillId="9" borderId="16" xfId="0" applyNumberFormat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center" vertical="center" textRotation="90" wrapText="1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49" fontId="16" fillId="3" borderId="28" xfId="1" applyNumberFormat="1" applyFont="1" applyFill="1" applyBorder="1" applyAlignment="1">
      <alignment horizontal="center" vertical="center"/>
    </xf>
    <xf numFmtId="49" fontId="16" fillId="4" borderId="30" xfId="1" applyNumberFormat="1" applyFont="1" applyFill="1" applyBorder="1" applyAlignment="1">
      <alignment horizontal="center" vertical="center"/>
    </xf>
    <xf numFmtId="49" fontId="16" fillId="3" borderId="31" xfId="1" applyNumberFormat="1" applyFont="1" applyFill="1" applyBorder="1" applyAlignment="1">
      <alignment horizontal="center" vertical="center"/>
    </xf>
    <xf numFmtId="49" fontId="16" fillId="4" borderId="32" xfId="1" applyNumberFormat="1" applyFont="1" applyFill="1" applyBorder="1" applyAlignment="1">
      <alignment horizontal="center" vertical="center"/>
    </xf>
    <xf numFmtId="165" fontId="8" fillId="0" borderId="10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165" fontId="8" fillId="0" borderId="18" xfId="1" applyNumberFormat="1" applyFont="1" applyBorder="1" applyAlignment="1">
      <alignment horizontal="center" vertical="center"/>
    </xf>
    <xf numFmtId="165" fontId="8" fillId="0" borderId="55" xfId="1" applyNumberFormat="1" applyFont="1" applyBorder="1" applyAlignment="1">
      <alignment horizontal="center" vertical="center"/>
    </xf>
    <xf numFmtId="165" fontId="8" fillId="0" borderId="56" xfId="1" applyNumberFormat="1" applyFont="1" applyBorder="1" applyAlignment="1">
      <alignment horizontal="center" vertical="center"/>
    </xf>
    <xf numFmtId="165" fontId="8" fillId="0" borderId="58" xfId="1" applyNumberFormat="1" applyFont="1" applyBorder="1" applyAlignment="1">
      <alignment horizontal="center" vertical="center"/>
    </xf>
    <xf numFmtId="49" fontId="8" fillId="0" borderId="39" xfId="1" applyNumberFormat="1" applyFont="1" applyBorder="1" applyAlignment="1">
      <alignment vertical="center" wrapText="1"/>
    </xf>
    <xf numFmtId="1" fontId="8" fillId="0" borderId="21" xfId="3" applyNumberFormat="1" applyFont="1" applyFill="1" applyBorder="1" applyAlignment="1">
      <alignment vertical="center"/>
    </xf>
    <xf numFmtId="1" fontId="8" fillId="0" borderId="22" xfId="3" applyNumberFormat="1" applyFont="1" applyFill="1" applyBorder="1" applyAlignment="1">
      <alignment vertical="center"/>
    </xf>
    <xf numFmtId="165" fontId="8" fillId="0" borderId="42" xfId="1" applyNumberFormat="1" applyFont="1" applyBorder="1" applyAlignment="1">
      <alignment horizontal="center" vertical="center"/>
    </xf>
    <xf numFmtId="165" fontId="8" fillId="0" borderId="43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vertical="center" wrapText="1"/>
    </xf>
    <xf numFmtId="1" fontId="8" fillId="0" borderId="52" xfId="3" applyNumberFormat="1" applyFont="1" applyFill="1" applyBorder="1" applyAlignment="1">
      <alignment horizontal="center" vertical="center"/>
    </xf>
    <xf numFmtId="1" fontId="8" fillId="0" borderId="43" xfId="3" applyNumberFormat="1" applyFont="1" applyFill="1" applyBorder="1" applyAlignment="1">
      <alignment horizontal="center" vertical="center"/>
    </xf>
    <xf numFmtId="164" fontId="8" fillId="0" borderId="41" xfId="1" applyNumberFormat="1" applyFont="1" applyBorder="1" applyAlignment="1">
      <alignment vertical="center" wrapText="1"/>
    </xf>
    <xf numFmtId="164" fontId="8" fillId="0" borderId="35" xfId="1" applyNumberFormat="1" applyFont="1" applyBorder="1" applyAlignment="1">
      <alignment horizontal="left" vertical="center" wrapText="1"/>
    </xf>
    <xf numFmtId="1" fontId="8" fillId="0" borderId="32" xfId="3" applyNumberFormat="1" applyFont="1" applyFill="1" applyBorder="1" applyAlignment="1">
      <alignment horizontal="center" vertical="center"/>
    </xf>
    <xf numFmtId="1" fontId="8" fillId="0" borderId="44" xfId="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165" fontId="16" fillId="7" borderId="40" xfId="3" applyNumberFormat="1" applyFont="1" applyFill="1" applyBorder="1" applyAlignment="1">
      <alignment horizontal="center" vertical="center"/>
    </xf>
    <xf numFmtId="165" fontId="8" fillId="0" borderId="10" xfId="1" applyNumberFormat="1" applyFont="1" applyBorder="1" applyAlignment="1">
      <alignment vertical="center"/>
    </xf>
    <xf numFmtId="165" fontId="8" fillId="0" borderId="11" xfId="1" applyNumberFormat="1" applyFont="1" applyBorder="1" applyAlignment="1">
      <alignment vertical="center"/>
    </xf>
    <xf numFmtId="165" fontId="8" fillId="0" borderId="36" xfId="1" applyNumberFormat="1" applyFont="1" applyBorder="1" applyAlignment="1">
      <alignment vertical="center"/>
    </xf>
    <xf numFmtId="49" fontId="8" fillId="0" borderId="31" xfId="1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8" fillId="0" borderId="41" xfId="1" applyNumberFormat="1" applyFont="1" applyBorder="1" applyAlignment="1">
      <alignment vertical="center" wrapText="1"/>
    </xf>
    <xf numFmtId="164" fontId="8" fillId="0" borderId="42" xfId="1" applyNumberFormat="1" applyFont="1" applyBorder="1" applyAlignment="1">
      <alignment horizontal="left" vertical="center" wrapText="1"/>
    </xf>
    <xf numFmtId="1" fontId="8" fillId="0" borderId="53" xfId="3" applyNumberFormat="1" applyFont="1" applyFill="1" applyBorder="1" applyAlignment="1">
      <alignment horizontal="center" vertical="center"/>
    </xf>
    <xf numFmtId="164" fontId="8" fillId="0" borderId="52" xfId="1" applyNumberFormat="1" applyFont="1" applyBorder="1" applyAlignment="1">
      <alignment horizontal="center" vertical="center"/>
    </xf>
    <xf numFmtId="165" fontId="8" fillId="6" borderId="18" xfId="1" applyNumberFormat="1" applyFont="1" applyFill="1" applyBorder="1" applyAlignment="1">
      <alignment horizontal="center" vertical="center"/>
    </xf>
    <xf numFmtId="165" fontId="8" fillId="6" borderId="17" xfId="1" applyNumberFormat="1" applyFont="1" applyFill="1" applyBorder="1" applyAlignment="1">
      <alignment horizontal="center" vertical="center"/>
    </xf>
    <xf numFmtId="164" fontId="8" fillId="0" borderId="46" xfId="1" applyNumberFormat="1" applyFont="1" applyBorder="1" applyAlignment="1">
      <alignment horizontal="center" vertical="center"/>
    </xf>
    <xf numFmtId="165" fontId="8" fillId="6" borderId="59" xfId="1" applyNumberFormat="1" applyFont="1" applyFill="1" applyBorder="1" applyAlignment="1">
      <alignment horizontal="center" vertical="center"/>
    </xf>
    <xf numFmtId="165" fontId="8" fillId="6" borderId="56" xfId="1" applyNumberFormat="1" applyFont="1" applyFill="1" applyBorder="1" applyAlignment="1">
      <alignment horizontal="center" vertical="center"/>
    </xf>
    <xf numFmtId="165" fontId="16" fillId="7" borderId="41" xfId="3" applyNumberFormat="1" applyFont="1" applyFill="1" applyBorder="1" applyAlignment="1">
      <alignment horizontal="center" vertical="center"/>
    </xf>
    <xf numFmtId="164" fontId="8" fillId="0" borderId="39" xfId="1" applyNumberFormat="1" applyFont="1" applyBorder="1" applyAlignment="1">
      <alignment vertical="center" wrapText="1"/>
    </xf>
    <xf numFmtId="1" fontId="8" fillId="0" borderId="21" xfId="3" applyNumberFormat="1" applyFont="1" applyFill="1" applyBorder="1" applyAlignment="1">
      <alignment horizontal="center" vertical="center"/>
    </xf>
    <xf numFmtId="1" fontId="8" fillId="0" borderId="22" xfId="3" applyNumberFormat="1" applyFont="1" applyFill="1" applyBorder="1" applyAlignment="1">
      <alignment horizontal="center" vertical="center"/>
    </xf>
    <xf numFmtId="165" fontId="8" fillId="6" borderId="75" xfId="1" applyNumberFormat="1" applyFont="1" applyFill="1" applyBorder="1" applyAlignment="1">
      <alignment horizontal="center" vertical="center"/>
    </xf>
    <xf numFmtId="165" fontId="8" fillId="6" borderId="11" xfId="1" applyNumberFormat="1" applyFont="1" applyFill="1" applyBorder="1" applyAlignment="1">
      <alignment horizontal="center" vertical="center"/>
    </xf>
    <xf numFmtId="164" fontId="8" fillId="0" borderId="49" xfId="1" applyNumberFormat="1" applyFont="1" applyBorder="1" applyAlignment="1">
      <alignment horizontal="left" vertical="center" wrapText="1"/>
    </xf>
    <xf numFmtId="1" fontId="8" fillId="0" borderId="46" xfId="3" applyNumberFormat="1" applyFont="1" applyFill="1" applyBorder="1" applyAlignment="1">
      <alignment horizontal="center" vertical="center"/>
    </xf>
    <xf numFmtId="1" fontId="8" fillId="0" borderId="48" xfId="3" applyNumberFormat="1" applyFont="1" applyFill="1" applyBorder="1" applyAlignment="1">
      <alignment horizontal="center" vertical="center"/>
    </xf>
    <xf numFmtId="164" fontId="8" fillId="0" borderId="31" xfId="1" applyNumberFormat="1" applyFont="1" applyBorder="1" applyAlignment="1">
      <alignment horizontal="left" vertical="center" wrapText="1"/>
    </xf>
    <xf numFmtId="165" fontId="8" fillId="0" borderId="62" xfId="1" applyNumberFormat="1" applyFont="1" applyBorder="1" applyAlignment="1">
      <alignment horizontal="center" vertical="center"/>
    </xf>
    <xf numFmtId="165" fontId="8" fillId="6" borderId="48" xfId="1" applyNumberFormat="1" applyFont="1" applyFill="1" applyBorder="1" applyAlignment="1">
      <alignment horizontal="center" vertical="center"/>
    </xf>
    <xf numFmtId="164" fontId="8" fillId="0" borderId="32" xfId="1" applyNumberFormat="1" applyFont="1" applyBorder="1" applyAlignment="1">
      <alignment horizontal="center" vertical="center"/>
    </xf>
    <xf numFmtId="165" fontId="8" fillId="0" borderId="32" xfId="1" applyNumberFormat="1" applyFont="1" applyBorder="1" applyAlignment="1">
      <alignment horizontal="center" vertical="center"/>
    </xf>
    <xf numFmtId="164" fontId="8" fillId="0" borderId="41" xfId="1" applyNumberFormat="1" applyFont="1" applyBorder="1" applyAlignment="1">
      <alignment horizontal="left" wrapText="1"/>
    </xf>
    <xf numFmtId="165" fontId="8" fillId="0" borderId="36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left" vertical="center" wrapText="1"/>
    </xf>
    <xf numFmtId="164" fontId="16" fillId="7" borderId="38" xfId="3" applyNumberFormat="1" applyFont="1" applyFill="1" applyBorder="1" applyAlignment="1">
      <alignment horizontal="center" vertical="center"/>
    </xf>
    <xf numFmtId="165" fontId="16" fillId="7" borderId="38" xfId="3" applyNumberFormat="1" applyFont="1" applyFill="1" applyBorder="1" applyAlignment="1">
      <alignment horizontal="center" vertical="center"/>
    </xf>
    <xf numFmtId="165" fontId="16" fillId="7" borderId="61" xfId="3" applyNumberFormat="1" applyFont="1" applyFill="1" applyBorder="1" applyAlignment="1">
      <alignment horizontal="center" vertical="center"/>
    </xf>
    <xf numFmtId="165" fontId="16" fillId="7" borderId="54" xfId="3" applyNumberFormat="1" applyFont="1" applyFill="1" applyBorder="1" applyAlignment="1">
      <alignment horizontal="center" vertical="center"/>
    </xf>
    <xf numFmtId="164" fontId="8" fillId="0" borderId="51" xfId="1" applyNumberFormat="1" applyFont="1" applyBorder="1" applyAlignment="1">
      <alignment vertical="center" wrapText="1"/>
    </xf>
    <xf numFmtId="1" fontId="8" fillId="0" borderId="11" xfId="3" applyNumberFormat="1" applyFont="1" applyFill="1" applyBorder="1" applyAlignment="1">
      <alignment horizontal="center" vertical="center"/>
    </xf>
    <xf numFmtId="164" fontId="8" fillId="0" borderId="45" xfId="1" applyNumberFormat="1" applyFont="1" applyBorder="1" applyAlignment="1">
      <alignment vertical="center" wrapText="1"/>
    </xf>
    <xf numFmtId="165" fontId="8" fillId="6" borderId="53" xfId="1" applyNumberFormat="1" applyFont="1" applyFill="1" applyBorder="1" applyAlignment="1">
      <alignment horizontal="center" vertical="center"/>
    </xf>
    <xf numFmtId="49" fontId="8" fillId="0" borderId="42" xfId="1" applyNumberFormat="1" applyFont="1" applyBorder="1" applyAlignment="1">
      <alignment horizontal="left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1" fontId="8" fillId="6" borderId="21" xfId="3" applyNumberFormat="1" applyFont="1" applyFill="1" applyBorder="1" applyAlignment="1">
      <alignment horizontal="center" vertical="center"/>
    </xf>
    <xf numFmtId="1" fontId="8" fillId="6" borderId="22" xfId="3" applyNumberFormat="1" applyFont="1" applyFill="1" applyBorder="1" applyAlignment="1">
      <alignment horizontal="center" vertical="center"/>
    </xf>
    <xf numFmtId="49" fontId="16" fillId="3" borderId="54" xfId="1" applyNumberFormat="1" applyFont="1" applyFill="1" applyBorder="1" applyAlignment="1">
      <alignment horizontal="center" vertical="center"/>
    </xf>
    <xf numFmtId="164" fontId="16" fillId="5" borderId="64" xfId="1" applyNumberFormat="1" applyFont="1" applyFill="1" applyBorder="1" applyAlignment="1">
      <alignment horizontal="center" vertical="center"/>
    </xf>
    <xf numFmtId="164" fontId="16" fillId="5" borderId="28" xfId="1" applyNumberFormat="1" applyFont="1" applyFill="1" applyBorder="1" applyAlignment="1">
      <alignment horizontal="center" vertical="center"/>
    </xf>
    <xf numFmtId="164" fontId="16" fillId="5" borderId="38" xfId="1" applyNumberFormat="1" applyFont="1" applyFill="1" applyBorder="1" applyAlignment="1">
      <alignment horizontal="center" vertical="center"/>
    </xf>
    <xf numFmtId="164" fontId="16" fillId="5" borderId="61" xfId="1" applyNumberFormat="1" applyFont="1" applyFill="1" applyBorder="1" applyAlignment="1">
      <alignment horizontal="center" vertical="center"/>
    </xf>
    <xf numFmtId="165" fontId="16" fillId="4" borderId="24" xfId="1" applyNumberFormat="1" applyFont="1" applyFill="1" applyBorder="1" applyAlignment="1">
      <alignment horizontal="center" vertical="center"/>
    </xf>
    <xf numFmtId="164" fontId="16" fillId="4" borderId="64" xfId="1" applyNumberFormat="1" applyFont="1" applyFill="1" applyBorder="1" applyAlignment="1">
      <alignment horizontal="center" vertical="center"/>
    </xf>
    <xf numFmtId="164" fontId="16" fillId="4" borderId="28" xfId="1" applyNumberFormat="1" applyFont="1" applyFill="1" applyBorder="1" applyAlignment="1">
      <alignment horizontal="center" vertical="center"/>
    </xf>
    <xf numFmtId="164" fontId="16" fillId="4" borderId="38" xfId="1" applyNumberFormat="1" applyFont="1" applyFill="1" applyBorder="1" applyAlignment="1">
      <alignment horizontal="center" vertical="center"/>
    </xf>
    <xf numFmtId="164" fontId="16" fillId="4" borderId="61" xfId="1" applyNumberFormat="1" applyFont="1" applyFill="1" applyBorder="1" applyAlignment="1">
      <alignment horizontal="center" vertical="center"/>
    </xf>
    <xf numFmtId="49" fontId="16" fillId="3" borderId="30" xfId="1" applyNumberFormat="1" applyFont="1" applyFill="1" applyBorder="1" applyAlignment="1">
      <alignment horizontal="center" vertical="center"/>
    </xf>
    <xf numFmtId="165" fontId="16" fillId="3" borderId="24" xfId="1" applyNumberFormat="1" applyFont="1" applyFill="1" applyBorder="1" applyAlignment="1">
      <alignment horizontal="center" vertical="center"/>
    </xf>
    <xf numFmtId="164" fontId="16" fillId="3" borderId="64" xfId="1" applyNumberFormat="1" applyFont="1" applyFill="1" applyBorder="1" applyAlignment="1">
      <alignment horizontal="center" vertical="center"/>
    </xf>
    <xf numFmtId="164" fontId="16" fillId="3" borderId="28" xfId="1" applyNumberFormat="1" applyFont="1" applyFill="1" applyBorder="1" applyAlignment="1">
      <alignment horizontal="center" vertical="center"/>
    </xf>
    <xf numFmtId="164" fontId="16" fillId="3" borderId="38" xfId="1" applyNumberFormat="1" applyFont="1" applyFill="1" applyBorder="1" applyAlignment="1">
      <alignment horizontal="center" vertical="center"/>
    </xf>
    <xf numFmtId="164" fontId="16" fillId="3" borderId="61" xfId="1" applyNumberFormat="1" applyFont="1" applyFill="1" applyBorder="1" applyAlignment="1">
      <alignment horizontal="center" vertical="center"/>
    </xf>
    <xf numFmtId="0" fontId="15" fillId="9" borderId="16" xfId="0" applyFont="1" applyFill="1" applyBorder="1"/>
    <xf numFmtId="0" fontId="5" fillId="10" borderId="16" xfId="0" applyFont="1" applyFill="1" applyBorder="1" applyAlignment="1">
      <alignment horizontal="right" vertical="center"/>
    </xf>
    <xf numFmtId="0" fontId="13" fillId="10" borderId="16" xfId="0" applyFont="1" applyFill="1" applyBorder="1"/>
    <xf numFmtId="165" fontId="26" fillId="10" borderId="16" xfId="0" applyNumberFormat="1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49" fontId="20" fillId="6" borderId="55" xfId="2" applyNumberFormat="1" applyFont="1" applyFill="1" applyBorder="1" applyAlignment="1">
      <alignment horizontal="center" vertical="center"/>
    </xf>
    <xf numFmtId="49" fontId="20" fillId="6" borderId="21" xfId="2" applyNumberFormat="1" applyFont="1" applyFill="1" applyBorder="1" applyAlignment="1">
      <alignment vertical="center"/>
    </xf>
    <xf numFmtId="164" fontId="20" fillId="0" borderId="49" xfId="1" applyNumberFormat="1" applyFont="1" applyBorder="1" applyAlignment="1">
      <alignment horizontal="left" vertical="center" wrapText="1"/>
    </xf>
    <xf numFmtId="165" fontId="20" fillId="0" borderId="57" xfId="1" applyNumberFormat="1" applyFont="1" applyBorder="1" applyAlignment="1">
      <alignment horizontal="center" vertical="center"/>
    </xf>
    <xf numFmtId="164" fontId="20" fillId="0" borderId="8" xfId="1" applyNumberFormat="1" applyFont="1" applyBorder="1" applyAlignment="1">
      <alignment horizontal="center" vertical="center" wrapText="1"/>
    </xf>
    <xf numFmtId="49" fontId="20" fillId="0" borderId="35" xfId="1" applyNumberFormat="1" applyFont="1" applyBorder="1" applyAlignment="1">
      <alignment horizontal="center" vertical="center" wrapText="1"/>
    </xf>
    <xf numFmtId="165" fontId="20" fillId="6" borderId="36" xfId="1" applyNumberFormat="1" applyFont="1" applyFill="1" applyBorder="1" applyAlignment="1">
      <alignment horizontal="center" vertical="center"/>
    </xf>
    <xf numFmtId="165" fontId="21" fillId="7" borderId="66" xfId="3" applyNumberFormat="1" applyFont="1" applyFill="1" applyBorder="1" applyAlignment="1">
      <alignment horizontal="center" vertical="center"/>
    </xf>
    <xf numFmtId="165" fontId="21" fillId="7" borderId="24" xfId="3" applyNumberFormat="1" applyFont="1" applyFill="1" applyBorder="1" applyAlignment="1">
      <alignment horizontal="center" vertical="center"/>
    </xf>
    <xf numFmtId="165" fontId="20" fillId="6" borderId="62" xfId="1" applyNumberFormat="1" applyFont="1" applyFill="1" applyBorder="1" applyAlignment="1">
      <alignment horizontal="center" vertical="center"/>
    </xf>
    <xf numFmtId="165" fontId="20" fillId="6" borderId="31" xfId="1" applyNumberFormat="1" applyFont="1" applyFill="1" applyBorder="1" applyAlignment="1">
      <alignment horizontal="center" vertical="center"/>
    </xf>
    <xf numFmtId="49" fontId="20" fillId="0" borderId="9" xfId="1" applyNumberFormat="1" applyFont="1" applyBorder="1" applyAlignment="1">
      <alignment horizontal="left" vertical="center" wrapText="1"/>
    </xf>
    <xf numFmtId="49" fontId="20" fillId="0" borderId="45" xfId="1" applyNumberFormat="1" applyFont="1" applyBorder="1" applyAlignment="1">
      <alignment horizontal="left" vertical="center" wrapText="1"/>
    </xf>
    <xf numFmtId="165" fontId="20" fillId="0" borderId="59" xfId="1" applyNumberFormat="1" applyFont="1" applyBorder="1" applyAlignment="1">
      <alignment horizontal="center" vertical="center"/>
    </xf>
    <xf numFmtId="164" fontId="20" fillId="0" borderId="8" xfId="1" applyNumberFormat="1" applyFont="1" applyBorder="1" applyAlignment="1">
      <alignment horizontal="left" vertical="center" wrapText="1"/>
    </xf>
    <xf numFmtId="165" fontId="20" fillId="0" borderId="35" xfId="1" applyNumberFormat="1" applyFont="1" applyBorder="1" applyAlignment="1">
      <alignment horizontal="center" vertical="center"/>
    </xf>
    <xf numFmtId="164" fontId="20" fillId="0" borderId="15" xfId="1" applyNumberFormat="1" applyFont="1" applyBorder="1" applyAlignment="1">
      <alignment horizontal="left" vertical="center" wrapText="1"/>
    </xf>
    <xf numFmtId="165" fontId="21" fillId="4" borderId="20" xfId="1" applyNumberFormat="1" applyFont="1" applyFill="1" applyBorder="1" applyAlignment="1">
      <alignment horizontal="center" vertical="center"/>
    </xf>
    <xf numFmtId="165" fontId="21" fillId="4" borderId="23" xfId="1" applyNumberFormat="1" applyFont="1" applyFill="1" applyBorder="1" applyAlignment="1">
      <alignment horizontal="center" vertical="center"/>
    </xf>
    <xf numFmtId="164" fontId="21" fillId="4" borderId="28" xfId="1" applyNumberFormat="1" applyFont="1" applyFill="1" applyBorder="1" applyAlignment="1">
      <alignment horizontal="center" vertical="center"/>
    </xf>
    <xf numFmtId="164" fontId="21" fillId="4" borderId="38" xfId="1" applyNumberFormat="1" applyFont="1" applyFill="1" applyBorder="1" applyAlignment="1">
      <alignment horizontal="center" vertical="center"/>
    </xf>
    <xf numFmtId="164" fontId="21" fillId="4" borderId="61" xfId="1" applyNumberFormat="1" applyFont="1" applyFill="1" applyBorder="1" applyAlignment="1">
      <alignment horizontal="center" vertical="center"/>
    </xf>
    <xf numFmtId="165" fontId="21" fillId="3" borderId="20" xfId="1" applyNumberFormat="1" applyFont="1" applyFill="1" applyBorder="1" applyAlignment="1">
      <alignment horizontal="center" vertical="center"/>
    </xf>
    <xf numFmtId="165" fontId="21" fillId="3" borderId="23" xfId="1" applyNumberFormat="1" applyFont="1" applyFill="1" applyBorder="1" applyAlignment="1">
      <alignment horizontal="center" vertical="center"/>
    </xf>
    <xf numFmtId="164" fontId="21" fillId="3" borderId="28" xfId="1" applyNumberFormat="1" applyFont="1" applyFill="1" applyBorder="1" applyAlignment="1">
      <alignment horizontal="center" vertical="center"/>
    </xf>
    <xf numFmtId="164" fontId="21" fillId="3" borderId="38" xfId="1" applyNumberFormat="1" applyFont="1" applyFill="1" applyBorder="1" applyAlignment="1">
      <alignment horizontal="center" vertical="center"/>
    </xf>
    <xf numFmtId="164" fontId="21" fillId="3" borderId="61" xfId="1" applyNumberFormat="1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165" fontId="5" fillId="9" borderId="16" xfId="0" applyNumberFormat="1" applyFont="1" applyFill="1" applyBorder="1" applyAlignment="1">
      <alignment horizontal="center" vertical="center"/>
    </xf>
    <xf numFmtId="49" fontId="8" fillId="0" borderId="42" xfId="1" applyNumberFormat="1" applyFont="1" applyBorder="1" applyAlignment="1">
      <alignment vertical="center" wrapText="1"/>
    </xf>
    <xf numFmtId="1" fontId="8" fillId="6" borderId="52" xfId="3" applyNumberFormat="1" applyFont="1" applyFill="1" applyBorder="1" applyAlignment="1">
      <alignment horizontal="center" vertical="center"/>
    </xf>
    <xf numFmtId="1" fontId="8" fillId="6" borderId="53" xfId="3" applyNumberFormat="1" applyFont="1" applyFill="1" applyBorder="1" applyAlignment="1">
      <alignment horizontal="center" vertical="center"/>
    </xf>
    <xf numFmtId="49" fontId="8" fillId="0" borderId="47" xfId="1" applyNumberFormat="1" applyFont="1" applyBorder="1" applyAlignment="1">
      <alignment vertical="center" wrapText="1"/>
    </xf>
    <xf numFmtId="1" fontId="8" fillId="6" borderId="16" xfId="3" applyNumberFormat="1" applyFont="1" applyFill="1" applyBorder="1" applyAlignment="1">
      <alignment horizontal="center" vertical="center"/>
    </xf>
    <xf numFmtId="1" fontId="8" fillId="6" borderId="17" xfId="3" applyNumberFormat="1" applyFont="1" applyFill="1" applyBorder="1" applyAlignment="1">
      <alignment horizontal="center" vertical="center"/>
    </xf>
    <xf numFmtId="164" fontId="8" fillId="6" borderId="10" xfId="1" applyNumberFormat="1" applyFont="1" applyFill="1" applyBorder="1" applyAlignment="1">
      <alignment horizontal="center" vertical="center"/>
    </xf>
    <xf numFmtId="1" fontId="8" fillId="6" borderId="43" xfId="3" applyNumberFormat="1" applyFont="1" applyFill="1" applyBorder="1" applyAlignment="1">
      <alignment horizontal="center" vertical="center"/>
    </xf>
    <xf numFmtId="165" fontId="16" fillId="8" borderId="21" xfId="3" applyNumberFormat="1" applyFont="1" applyFill="1" applyBorder="1" applyAlignment="1">
      <alignment horizontal="center" vertical="center"/>
    </xf>
    <xf numFmtId="165" fontId="16" fillId="8" borderId="40" xfId="3" applyNumberFormat="1" applyFont="1" applyFill="1" applyBorder="1" applyAlignment="1">
      <alignment horizontal="center" vertical="center"/>
    </xf>
    <xf numFmtId="1" fontId="8" fillId="6" borderId="38" xfId="3" applyNumberFormat="1" applyFont="1" applyFill="1" applyBorder="1" applyAlignment="1">
      <alignment horizontal="center" vertical="center"/>
    </xf>
    <xf numFmtId="1" fontId="8" fillId="6" borderId="61" xfId="3" applyNumberFormat="1" applyFont="1" applyFill="1" applyBorder="1" applyAlignment="1">
      <alignment horizontal="center" vertical="center"/>
    </xf>
    <xf numFmtId="1" fontId="8" fillId="6" borderId="32" xfId="3" applyNumberFormat="1" applyFont="1" applyFill="1" applyBorder="1" applyAlignment="1">
      <alignment horizontal="center" vertical="center"/>
    </xf>
    <xf numFmtId="1" fontId="8" fillId="6" borderId="44" xfId="3" applyNumberFormat="1" applyFont="1" applyFill="1" applyBorder="1" applyAlignment="1">
      <alignment horizontal="center" vertical="center"/>
    </xf>
    <xf numFmtId="49" fontId="8" fillId="0" borderId="51" xfId="1" applyNumberFormat="1" applyFont="1" applyBorder="1" applyAlignment="1">
      <alignment vertical="center" wrapText="1"/>
    </xf>
    <xf numFmtId="1" fontId="8" fillId="6" borderId="46" xfId="3" applyNumberFormat="1" applyFont="1" applyFill="1" applyBorder="1" applyAlignment="1">
      <alignment horizontal="center" vertical="center"/>
    </xf>
    <xf numFmtId="1" fontId="8" fillId="6" borderId="48" xfId="3" applyNumberFormat="1" applyFont="1" applyFill="1" applyBorder="1" applyAlignment="1">
      <alignment horizontal="center" vertical="center"/>
    </xf>
    <xf numFmtId="164" fontId="8" fillId="0" borderId="59" xfId="1" applyNumberFormat="1" applyFont="1" applyBorder="1" applyAlignment="1">
      <alignment vertical="center" wrapText="1"/>
    </xf>
    <xf numFmtId="1" fontId="8" fillId="0" borderId="55" xfId="3" applyNumberFormat="1" applyFont="1" applyFill="1" applyBorder="1" applyAlignment="1">
      <alignment horizontal="center" vertical="center"/>
    </xf>
    <xf numFmtId="1" fontId="8" fillId="0" borderId="56" xfId="3" applyNumberFormat="1" applyFont="1" applyFill="1" applyBorder="1" applyAlignment="1">
      <alignment horizontal="center" vertical="center"/>
    </xf>
    <xf numFmtId="49" fontId="6" fillId="0" borderId="18" xfId="1" applyNumberFormat="1" applyFont="1" applyBorder="1" applyAlignment="1">
      <alignment vertical="center" wrapText="1"/>
    </xf>
    <xf numFmtId="1" fontId="8" fillId="0" borderId="16" xfId="1" applyNumberFormat="1" applyFont="1" applyBorder="1" applyAlignment="1">
      <alignment horizontal="center" vertical="center" wrapText="1"/>
    </xf>
    <xf numFmtId="1" fontId="8" fillId="0" borderId="17" xfId="1" applyNumberFormat="1" applyFont="1" applyBorder="1" applyAlignment="1">
      <alignment horizontal="center" vertical="center" wrapText="1"/>
    </xf>
    <xf numFmtId="49" fontId="30" fillId="0" borderId="41" xfId="1" applyNumberFormat="1" applyFont="1" applyBorder="1" applyAlignment="1">
      <alignment vertical="center" wrapText="1"/>
    </xf>
    <xf numFmtId="1" fontId="8" fillId="0" borderId="21" xfId="1" applyNumberFormat="1" applyFont="1" applyBorder="1" applyAlignment="1">
      <alignment horizontal="center" vertical="center" wrapText="1"/>
    </xf>
    <xf numFmtId="1" fontId="8" fillId="0" borderId="22" xfId="1" applyNumberFormat="1" applyFont="1" applyBorder="1" applyAlignment="1">
      <alignment horizontal="center" vertical="center" wrapText="1"/>
    </xf>
    <xf numFmtId="165" fontId="8" fillId="6" borderId="57" xfId="1" applyNumberFormat="1" applyFont="1" applyFill="1" applyBorder="1" applyAlignment="1">
      <alignment horizontal="center" vertical="center"/>
    </xf>
    <xf numFmtId="164" fontId="8" fillId="0" borderId="15" xfId="1" applyNumberFormat="1" applyFont="1" applyBorder="1" applyAlignment="1">
      <alignment horizontal="left" vertical="center" wrapText="1"/>
    </xf>
    <xf numFmtId="164" fontId="16" fillId="8" borderId="21" xfId="3" applyNumberFormat="1" applyFont="1" applyFill="1" applyBorder="1" applyAlignment="1">
      <alignment horizontal="center" vertical="center"/>
    </xf>
    <xf numFmtId="164" fontId="8" fillId="0" borderId="73" xfId="1" applyNumberFormat="1" applyFont="1" applyBorder="1" applyAlignment="1">
      <alignment vertical="center" wrapText="1"/>
    </xf>
    <xf numFmtId="49" fontId="8" fillId="0" borderId="35" xfId="1" applyNumberFormat="1" applyFont="1" applyBorder="1" applyAlignment="1">
      <alignment horizontal="left" vertical="center" wrapText="1"/>
    </xf>
    <xf numFmtId="165" fontId="8" fillId="0" borderId="47" xfId="1" applyNumberFormat="1" applyFont="1" applyBorder="1" applyAlignment="1">
      <alignment horizontal="center" vertical="center"/>
    </xf>
    <xf numFmtId="165" fontId="8" fillId="6" borderId="62" xfId="1" applyNumberFormat="1" applyFont="1" applyFill="1" applyBorder="1" applyAlignment="1">
      <alignment horizontal="center" vertical="center"/>
    </xf>
    <xf numFmtId="49" fontId="16" fillId="3" borderId="8" xfId="1" applyNumberFormat="1" applyFont="1" applyFill="1" applyBorder="1" applyAlignment="1">
      <alignment horizontal="center" vertical="center"/>
    </xf>
    <xf numFmtId="165" fontId="8" fillId="0" borderId="57" xfId="1" applyNumberFormat="1" applyFont="1" applyBorder="1" applyAlignment="1">
      <alignment horizontal="center" vertical="center"/>
    </xf>
    <xf numFmtId="165" fontId="8" fillId="6" borderId="58" xfId="1" applyNumberFormat="1" applyFont="1" applyFill="1" applyBorder="1" applyAlignment="1">
      <alignment horizontal="center" vertical="center"/>
    </xf>
    <xf numFmtId="49" fontId="8" fillId="0" borderId="59" xfId="1" applyNumberFormat="1" applyFont="1" applyBorder="1" applyAlignment="1">
      <alignment vertical="center" wrapText="1"/>
    </xf>
    <xf numFmtId="165" fontId="16" fillId="5" borderId="20" xfId="1" applyNumberFormat="1" applyFont="1" applyFill="1" applyBorder="1" applyAlignment="1">
      <alignment horizontal="center" vertical="center"/>
    </xf>
    <xf numFmtId="165" fontId="16" fillId="4" borderId="23" xfId="1" applyNumberFormat="1" applyFont="1" applyFill="1" applyBorder="1" applyAlignment="1">
      <alignment horizontal="center" vertical="center"/>
    </xf>
    <xf numFmtId="165" fontId="16" fillId="3" borderId="23" xfId="1" applyNumberFormat="1" applyFont="1" applyFill="1" applyBorder="1" applyAlignment="1">
      <alignment horizontal="center" vertical="center"/>
    </xf>
    <xf numFmtId="165" fontId="8" fillId="6" borderId="33" xfId="1" applyNumberFormat="1" applyFont="1" applyFill="1" applyBorder="1" applyAlignment="1">
      <alignment horizontal="center" vertical="center"/>
    </xf>
    <xf numFmtId="1" fontId="8" fillId="6" borderId="21" xfId="3" applyNumberFormat="1" applyFont="1" applyFill="1" applyBorder="1" applyAlignment="1">
      <alignment vertical="center"/>
    </xf>
    <xf numFmtId="1" fontId="8" fillId="6" borderId="22" xfId="3" applyNumberFormat="1" applyFont="1" applyFill="1" applyBorder="1" applyAlignment="1">
      <alignment vertical="center"/>
    </xf>
    <xf numFmtId="49" fontId="16" fillId="3" borderId="67" xfId="1" applyNumberFormat="1" applyFont="1" applyFill="1" applyBorder="1" applyAlignment="1">
      <alignment horizontal="center" vertical="center"/>
    </xf>
    <xf numFmtId="49" fontId="16" fillId="0" borderId="52" xfId="1" applyNumberFormat="1" applyFont="1" applyBorder="1" applyAlignment="1">
      <alignment horizontal="center" vertical="center"/>
    </xf>
    <xf numFmtId="164" fontId="16" fillId="0" borderId="52" xfId="1" applyNumberFormat="1" applyFont="1" applyBorder="1" applyAlignment="1">
      <alignment horizontal="left" vertical="center" wrapText="1"/>
    </xf>
    <xf numFmtId="49" fontId="8" fillId="6" borderId="52" xfId="2" applyNumberFormat="1" applyFont="1" applyFill="1" applyBorder="1" applyAlignment="1">
      <alignment horizontal="center" vertical="center" wrapText="1"/>
    </xf>
    <xf numFmtId="49" fontId="8" fillId="0" borderId="51" xfId="1" applyNumberFormat="1" applyFont="1" applyBorder="1" applyAlignment="1">
      <alignment horizontal="left" vertical="center" wrapText="1"/>
    </xf>
    <xf numFmtId="165" fontId="8" fillId="6" borderId="47" xfId="1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vertical="center"/>
    </xf>
    <xf numFmtId="49" fontId="16" fillId="3" borderId="16" xfId="1" applyNumberFormat="1" applyFont="1" applyFill="1" applyBorder="1" applyAlignment="1">
      <alignment vertical="center"/>
    </xf>
    <xf numFmtId="49" fontId="16" fillId="4" borderId="16" xfId="1" applyNumberFormat="1" applyFont="1" applyFill="1" applyBorder="1" applyAlignment="1">
      <alignment vertical="center"/>
    </xf>
    <xf numFmtId="49" fontId="16" fillId="5" borderId="16" xfId="1" applyNumberFormat="1" applyFont="1" applyFill="1" applyBorder="1" applyAlignment="1">
      <alignment vertical="center"/>
    </xf>
    <xf numFmtId="49" fontId="16" fillId="11" borderId="16" xfId="1" applyNumberFormat="1" applyFont="1" applyFill="1" applyBorder="1" applyAlignment="1">
      <alignment vertical="center"/>
    </xf>
    <xf numFmtId="164" fontId="8" fillId="11" borderId="16" xfId="1" applyNumberFormat="1" applyFont="1" applyFill="1" applyBorder="1" applyAlignment="1">
      <alignment vertical="center" wrapText="1"/>
    </xf>
    <xf numFmtId="49" fontId="8" fillId="11" borderId="16" xfId="2" applyNumberFormat="1" applyFont="1" applyFill="1" applyBorder="1" applyAlignment="1">
      <alignment vertical="center" wrapText="1"/>
    </xf>
    <xf numFmtId="164" fontId="8" fillId="11" borderId="16" xfId="3" applyNumberFormat="1" applyFont="1" applyFill="1" applyBorder="1" applyAlignment="1">
      <alignment horizontal="center" vertical="center"/>
    </xf>
    <xf numFmtId="165" fontId="16" fillId="11" borderId="16" xfId="3" applyNumberFormat="1" applyFont="1" applyFill="1" applyBorder="1" applyAlignment="1">
      <alignment horizontal="center" vertical="center"/>
    </xf>
    <xf numFmtId="165" fontId="16" fillId="11" borderId="62" xfId="3" applyNumberFormat="1" applyFont="1" applyFill="1" applyBorder="1" applyAlignment="1">
      <alignment horizontal="center" vertical="center"/>
    </xf>
    <xf numFmtId="165" fontId="16" fillId="11" borderId="18" xfId="3" applyNumberFormat="1" applyFont="1" applyFill="1" applyBorder="1" applyAlignment="1">
      <alignment horizontal="center" vertical="center"/>
    </xf>
    <xf numFmtId="49" fontId="8" fillId="11" borderId="18" xfId="1" applyNumberFormat="1" applyFont="1" applyFill="1" applyBorder="1" applyAlignment="1">
      <alignment horizontal="left" vertical="center" wrapText="1"/>
    </xf>
    <xf numFmtId="1" fontId="8" fillId="11" borderId="16" xfId="3" applyNumberFormat="1" applyFont="1" applyFill="1" applyBorder="1" applyAlignment="1">
      <alignment horizontal="center" vertical="center"/>
    </xf>
    <xf numFmtId="1" fontId="8" fillId="11" borderId="17" xfId="3" applyNumberFormat="1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vertical="center"/>
    </xf>
    <xf numFmtId="49" fontId="16" fillId="3" borderId="38" xfId="1" applyNumberFormat="1" applyFont="1" applyFill="1" applyBorder="1" applyAlignment="1">
      <alignment vertical="center"/>
    </xf>
    <xf numFmtId="49" fontId="16" fillId="4" borderId="38" xfId="1" applyNumberFormat="1" applyFont="1" applyFill="1" applyBorder="1" applyAlignment="1">
      <alignment vertical="center"/>
    </xf>
    <xf numFmtId="49" fontId="16" fillId="5" borderId="38" xfId="1" applyNumberFormat="1" applyFont="1" applyFill="1" applyBorder="1" applyAlignment="1">
      <alignment vertical="center"/>
    </xf>
    <xf numFmtId="49" fontId="16" fillId="0" borderId="38" xfId="1" applyNumberFormat="1" applyFont="1" applyBorder="1" applyAlignment="1">
      <alignment vertical="center"/>
    </xf>
    <xf numFmtId="164" fontId="8" fillId="6" borderId="38" xfId="1" applyNumberFormat="1" applyFont="1" applyFill="1" applyBorder="1" applyAlignment="1">
      <alignment vertical="center" wrapText="1"/>
    </xf>
    <xf numFmtId="49" fontId="8" fillId="6" borderId="38" xfId="2" applyNumberFormat="1" applyFont="1" applyFill="1" applyBorder="1" applyAlignment="1">
      <alignment vertical="center" wrapText="1"/>
    </xf>
    <xf numFmtId="164" fontId="8" fillId="0" borderId="24" xfId="1" applyNumberFormat="1" applyFont="1" applyBorder="1" applyAlignment="1">
      <alignment vertical="center" wrapText="1"/>
    </xf>
    <xf numFmtId="164" fontId="8" fillId="0" borderId="8" xfId="1" applyNumberFormat="1" applyFont="1" applyBorder="1" applyAlignment="1">
      <alignment horizontal="left" vertical="center" wrapText="1"/>
    </xf>
    <xf numFmtId="1" fontId="8" fillId="6" borderId="52" xfId="3" applyNumberFormat="1" applyFont="1" applyFill="1" applyBorder="1" applyAlignment="1">
      <alignment vertical="center"/>
    </xf>
    <xf numFmtId="1" fontId="8" fillId="6" borderId="11" xfId="3" applyNumberFormat="1" applyFont="1" applyFill="1" applyBorder="1" applyAlignment="1">
      <alignment vertical="center"/>
    </xf>
    <xf numFmtId="49" fontId="8" fillId="11" borderId="51" xfId="1" applyNumberFormat="1" applyFont="1" applyFill="1" applyBorder="1" applyAlignment="1">
      <alignment horizontal="left" vertical="center" wrapText="1"/>
    </xf>
    <xf numFmtId="1" fontId="8" fillId="11" borderId="52" xfId="3" applyNumberFormat="1" applyFont="1" applyFill="1" applyBorder="1" applyAlignment="1">
      <alignment horizontal="center" vertical="center"/>
    </xf>
    <xf numFmtId="1" fontId="8" fillId="11" borderId="53" xfId="3" applyNumberFormat="1" applyFont="1" applyFill="1" applyBorder="1" applyAlignment="1">
      <alignment horizontal="center" vertical="center"/>
    </xf>
    <xf numFmtId="49" fontId="8" fillId="0" borderId="18" xfId="1" applyNumberFormat="1" applyFont="1" applyBorder="1" applyAlignment="1">
      <alignment vertical="center" wrapText="1"/>
    </xf>
    <xf numFmtId="1" fontId="8" fillId="6" borderId="62" xfId="3" applyNumberFormat="1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/>
    </xf>
    <xf numFmtId="49" fontId="8" fillId="6" borderId="10" xfId="2" applyNumberFormat="1" applyFont="1" applyFill="1" applyBorder="1" applyAlignment="1">
      <alignment horizontal="center" vertical="center" wrapText="1"/>
    </xf>
    <xf numFmtId="165" fontId="8" fillId="6" borderId="36" xfId="1" applyNumberFormat="1" applyFont="1" applyFill="1" applyBorder="1" applyAlignment="1">
      <alignment horizontal="center" vertical="center"/>
    </xf>
    <xf numFmtId="49" fontId="8" fillId="0" borderId="9" xfId="1" applyNumberFormat="1" applyFont="1" applyBorder="1" applyAlignment="1">
      <alignment horizontal="left" vertical="center" wrapText="1"/>
    </xf>
    <xf numFmtId="164" fontId="8" fillId="6" borderId="55" xfId="1" applyNumberFormat="1" applyFont="1" applyFill="1" applyBorder="1" applyAlignment="1">
      <alignment horizontal="center" vertical="center"/>
    </xf>
    <xf numFmtId="164" fontId="8" fillId="6" borderId="16" xfId="1" applyNumberFormat="1" applyFont="1" applyFill="1" applyBorder="1" applyAlignment="1">
      <alignment horizontal="center" vertical="center"/>
    </xf>
    <xf numFmtId="49" fontId="21" fillId="2" borderId="18" xfId="0" applyNumberFormat="1" applyFont="1" applyFill="1" applyBorder="1" applyAlignment="1">
      <alignment vertical="center"/>
    </xf>
    <xf numFmtId="165" fontId="16" fillId="11" borderId="17" xfId="3" applyNumberFormat="1" applyFont="1" applyFill="1" applyBorder="1" applyAlignment="1">
      <alignment horizontal="center" vertical="center"/>
    </xf>
    <xf numFmtId="165" fontId="16" fillId="11" borderId="47" xfId="3" applyNumberFormat="1" applyFont="1" applyFill="1" applyBorder="1" applyAlignment="1">
      <alignment horizontal="center" vertical="center"/>
    </xf>
    <xf numFmtId="49" fontId="8" fillId="6" borderId="21" xfId="2" applyNumberFormat="1" applyFont="1" applyFill="1" applyBorder="1" applyAlignment="1">
      <alignment horizontal="center" vertical="center" wrapText="1"/>
    </xf>
    <xf numFmtId="49" fontId="8" fillId="6" borderId="38" xfId="2" applyNumberFormat="1" applyFont="1" applyFill="1" applyBorder="1" applyAlignment="1">
      <alignment horizontal="center" vertical="center" wrapText="1"/>
    </xf>
    <xf numFmtId="49" fontId="8" fillId="0" borderId="24" xfId="1" applyNumberFormat="1" applyFont="1" applyBorder="1" applyAlignment="1">
      <alignment vertical="center" wrapText="1"/>
    </xf>
    <xf numFmtId="1" fontId="8" fillId="6" borderId="38" xfId="3" applyNumberFormat="1" applyFont="1" applyFill="1" applyBorder="1" applyAlignment="1">
      <alignment vertical="center"/>
    </xf>
    <xf numFmtId="1" fontId="8" fillId="6" borderId="61" xfId="3" applyNumberFormat="1" applyFont="1" applyFill="1" applyBorder="1" applyAlignment="1">
      <alignment vertical="center"/>
    </xf>
    <xf numFmtId="49" fontId="8" fillId="6" borderId="16" xfId="2" applyNumberFormat="1" applyFont="1" applyFill="1" applyBorder="1" applyAlignment="1">
      <alignment horizontal="center" vertical="center" wrapText="1"/>
    </xf>
    <xf numFmtId="164" fontId="8" fillId="11" borderId="52" xfId="3" applyNumberFormat="1" applyFont="1" applyFill="1" applyBorder="1" applyAlignment="1">
      <alignment horizontal="center" vertical="center"/>
    </xf>
    <xf numFmtId="164" fontId="8" fillId="11" borderId="53" xfId="3" applyNumberFormat="1" applyFont="1" applyFill="1" applyBorder="1" applyAlignment="1">
      <alignment horizontal="center" vertical="center"/>
    </xf>
    <xf numFmtId="164" fontId="8" fillId="6" borderId="38" xfId="3" applyNumberFormat="1" applyFont="1" applyFill="1" applyBorder="1" applyAlignment="1">
      <alignment vertical="center"/>
    </xf>
    <xf numFmtId="164" fontId="8" fillId="6" borderId="61" xfId="3" applyNumberFormat="1" applyFont="1" applyFill="1" applyBorder="1" applyAlignment="1">
      <alignment vertical="center"/>
    </xf>
    <xf numFmtId="164" fontId="8" fillId="11" borderId="17" xfId="3" applyNumberFormat="1" applyFont="1" applyFill="1" applyBorder="1" applyAlignment="1">
      <alignment horizontal="center" vertical="center"/>
    </xf>
    <xf numFmtId="164" fontId="16" fillId="0" borderId="52" xfId="1" applyNumberFormat="1" applyFont="1" applyBorder="1" applyAlignment="1">
      <alignment vertical="center" wrapText="1"/>
    </xf>
    <xf numFmtId="164" fontId="8" fillId="6" borderId="55" xfId="1" applyNumberFormat="1" applyFont="1" applyFill="1" applyBorder="1" applyAlignment="1">
      <alignment horizontal="left" vertical="center" wrapText="1"/>
    </xf>
    <xf numFmtId="49" fontId="8" fillId="0" borderId="18" xfId="1" applyNumberFormat="1" applyFont="1" applyBorder="1" applyAlignment="1">
      <alignment horizontal="left" vertical="center" wrapText="1"/>
    </xf>
    <xf numFmtId="0" fontId="33" fillId="0" borderId="16" xfId="0" applyFont="1" applyBorder="1"/>
    <xf numFmtId="165" fontId="16" fillId="5" borderId="54" xfId="1" applyNumberFormat="1" applyFont="1" applyFill="1" applyBorder="1" applyAlignment="1">
      <alignment horizontal="center" vertical="center"/>
    </xf>
    <xf numFmtId="49" fontId="8" fillId="0" borderId="36" xfId="1" applyNumberFormat="1" applyFont="1" applyBorder="1" applyAlignment="1">
      <alignment horizontal="left" vertical="center" wrapText="1"/>
    </xf>
    <xf numFmtId="164" fontId="8" fillId="11" borderId="16" xfId="1" applyNumberFormat="1" applyFont="1" applyFill="1" applyBorder="1" applyAlignment="1">
      <alignment horizontal="left" vertical="center" wrapText="1"/>
    </xf>
    <xf numFmtId="49" fontId="8" fillId="11" borderId="47" xfId="1" applyNumberFormat="1" applyFont="1" applyFill="1" applyBorder="1" applyAlignment="1">
      <alignment horizontal="left" vertical="center" wrapText="1"/>
    </xf>
    <xf numFmtId="49" fontId="8" fillId="0" borderId="47" xfId="1" applyNumberFormat="1" applyFont="1" applyBorder="1" applyAlignment="1">
      <alignment horizontal="left" vertical="center" wrapText="1"/>
    </xf>
    <xf numFmtId="164" fontId="8" fillId="0" borderId="16" xfId="3" applyNumberFormat="1" applyFont="1" applyFill="1" applyBorder="1" applyAlignment="1">
      <alignment horizontal="center" vertical="center"/>
    </xf>
    <xf numFmtId="165" fontId="16" fillId="0" borderId="47" xfId="3" applyNumberFormat="1" applyFont="1" applyFill="1" applyBorder="1" applyAlignment="1">
      <alignment horizontal="center" vertical="center"/>
    </xf>
    <xf numFmtId="165" fontId="16" fillId="0" borderId="17" xfId="3" applyNumberFormat="1" applyFont="1" applyFill="1" applyBorder="1" applyAlignment="1">
      <alignment horizontal="center" vertical="center"/>
    </xf>
    <xf numFmtId="1" fontId="8" fillId="11" borderId="47" xfId="3" applyNumberFormat="1" applyFont="1" applyFill="1" applyBorder="1" applyAlignment="1">
      <alignment horizontal="center" vertical="center"/>
    </xf>
    <xf numFmtId="49" fontId="8" fillId="0" borderId="54" xfId="1" applyNumberFormat="1" applyFont="1" applyBorder="1" applyAlignment="1">
      <alignment vertical="center" wrapText="1"/>
    </xf>
    <xf numFmtId="165" fontId="8" fillId="6" borderId="9" xfId="1" applyNumberFormat="1" applyFont="1" applyFill="1" applyBorder="1" applyAlignment="1">
      <alignment horizontal="center" vertical="center"/>
    </xf>
    <xf numFmtId="165" fontId="16" fillId="7" borderId="24" xfId="3" applyNumberFormat="1" applyFont="1" applyFill="1" applyBorder="1" applyAlignment="1">
      <alignment horizontal="center" vertical="center"/>
    </xf>
    <xf numFmtId="1" fontId="8" fillId="11" borderId="62" xfId="3" applyNumberFormat="1" applyFont="1" applyFill="1" applyBorder="1" applyAlignment="1">
      <alignment horizontal="center" vertical="center"/>
    </xf>
    <xf numFmtId="165" fontId="8" fillId="6" borderId="37" xfId="1" applyNumberFormat="1" applyFont="1" applyFill="1" applyBorder="1" applyAlignment="1">
      <alignment horizontal="center" vertical="center"/>
    </xf>
    <xf numFmtId="164" fontId="8" fillId="6" borderId="10" xfId="3" applyNumberFormat="1" applyFont="1" applyFill="1" applyBorder="1" applyAlignment="1">
      <alignment horizontal="center" vertical="center"/>
    </xf>
    <xf numFmtId="164" fontId="8" fillId="6" borderId="11" xfId="3" applyNumberFormat="1" applyFont="1" applyFill="1" applyBorder="1" applyAlignment="1">
      <alignment horizontal="center" vertical="center"/>
    </xf>
    <xf numFmtId="49" fontId="8" fillId="11" borderId="45" xfId="1" applyNumberFormat="1" applyFont="1" applyFill="1" applyBorder="1" applyAlignment="1">
      <alignment horizontal="left" vertical="center" wrapText="1"/>
    </xf>
    <xf numFmtId="164" fontId="8" fillId="11" borderId="46" xfId="3" applyNumberFormat="1" applyFont="1" applyFill="1" applyBorder="1" applyAlignment="1">
      <alignment horizontal="center" vertical="center"/>
    </xf>
    <xf numFmtId="164" fontId="8" fillId="11" borderId="48" xfId="3" applyNumberFormat="1" applyFont="1" applyFill="1" applyBorder="1" applyAlignment="1">
      <alignment horizontal="center" vertical="center"/>
    </xf>
    <xf numFmtId="49" fontId="16" fillId="3" borderId="55" xfId="1" applyNumberFormat="1" applyFont="1" applyFill="1" applyBorder="1" applyAlignment="1">
      <alignment vertical="center"/>
    </xf>
    <xf numFmtId="49" fontId="16" fillId="5" borderId="55" xfId="1" applyNumberFormat="1" applyFont="1" applyFill="1" applyBorder="1" applyAlignment="1">
      <alignment vertical="center"/>
    </xf>
    <xf numFmtId="165" fontId="16" fillId="11" borderId="55" xfId="3" applyNumberFormat="1" applyFont="1" applyFill="1" applyBorder="1" applyAlignment="1">
      <alignment horizontal="center" vertical="center"/>
    </xf>
    <xf numFmtId="165" fontId="16" fillId="11" borderId="56" xfId="3" applyNumberFormat="1" applyFont="1" applyFill="1" applyBorder="1" applyAlignment="1">
      <alignment horizontal="center" vertical="center"/>
    </xf>
    <xf numFmtId="164" fontId="8" fillId="6" borderId="22" xfId="3" applyNumberFormat="1" applyFont="1" applyFill="1" applyBorder="1" applyAlignment="1">
      <alignment vertical="center"/>
    </xf>
    <xf numFmtId="49" fontId="16" fillId="3" borderId="64" xfId="1" applyNumberFormat="1" applyFont="1" applyFill="1" applyBorder="1" applyAlignment="1">
      <alignment horizontal="center" vertical="center"/>
    </xf>
    <xf numFmtId="164" fontId="16" fillId="4" borderId="24" xfId="1" applyNumberFormat="1" applyFont="1" applyFill="1" applyBorder="1" applyAlignment="1">
      <alignment horizontal="center" vertical="center"/>
    </xf>
    <xf numFmtId="164" fontId="16" fillId="4" borderId="54" xfId="1" applyNumberFormat="1" applyFont="1" applyFill="1" applyBorder="1" applyAlignment="1">
      <alignment horizontal="center" vertical="center"/>
    </xf>
    <xf numFmtId="165" fontId="25" fillId="6" borderId="16" xfId="0" applyNumberFormat="1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26" fillId="10" borderId="16" xfId="0" applyFont="1" applyFill="1" applyBorder="1"/>
    <xf numFmtId="1" fontId="8" fillId="0" borderId="16" xfId="3" applyNumberFormat="1" applyFont="1" applyFill="1" applyBorder="1" applyAlignment="1">
      <alignment horizontal="center" vertical="center"/>
    </xf>
    <xf numFmtId="1" fontId="8" fillId="0" borderId="62" xfId="3" applyNumberFormat="1" applyFont="1" applyFill="1" applyBorder="1" applyAlignment="1">
      <alignment horizontal="center" vertical="center"/>
    </xf>
    <xf numFmtId="1" fontId="8" fillId="6" borderId="11" xfId="3" applyNumberFormat="1" applyFont="1" applyFill="1" applyBorder="1" applyAlignment="1">
      <alignment horizontal="center" vertical="center"/>
    </xf>
    <xf numFmtId="49" fontId="8" fillId="0" borderId="32" xfId="5" applyNumberFormat="1" applyFont="1" applyFill="1" applyBorder="1" applyAlignment="1">
      <alignment horizontal="center" vertical="center"/>
    </xf>
    <xf numFmtId="49" fontId="8" fillId="0" borderId="57" xfId="1" applyNumberFormat="1" applyFont="1" applyBorder="1" applyAlignment="1">
      <alignment vertical="center" wrapText="1"/>
    </xf>
    <xf numFmtId="49" fontId="8" fillId="0" borderId="21" xfId="5" applyNumberFormat="1" applyFont="1" applyFill="1" applyBorder="1" applyAlignment="1">
      <alignment horizontal="center" vertical="center"/>
    </xf>
    <xf numFmtId="49" fontId="8" fillId="0" borderId="22" xfId="5" applyNumberFormat="1" applyFont="1" applyFill="1" applyBorder="1" applyAlignment="1">
      <alignment horizontal="center" vertical="center"/>
    </xf>
    <xf numFmtId="165" fontId="8" fillId="0" borderId="44" xfId="1" applyNumberFormat="1" applyFont="1" applyBorder="1" applyAlignment="1">
      <alignment horizontal="center" vertical="center"/>
    </xf>
    <xf numFmtId="0" fontId="8" fillId="0" borderId="10" xfId="5" applyNumberFormat="1" applyFont="1" applyFill="1" applyBorder="1" applyAlignment="1">
      <alignment horizontal="center" vertical="center"/>
    </xf>
    <xf numFmtId="0" fontId="8" fillId="0" borderId="11" xfId="5" applyNumberFormat="1" applyFont="1" applyFill="1" applyBorder="1" applyAlignment="1">
      <alignment horizontal="center" vertical="center"/>
    </xf>
    <xf numFmtId="0" fontId="8" fillId="0" borderId="52" xfId="5" applyNumberFormat="1" applyFont="1" applyFill="1" applyBorder="1" applyAlignment="1">
      <alignment horizontal="center" vertical="center"/>
    </xf>
    <xf numFmtId="0" fontId="8" fillId="0" borderId="53" xfId="5" applyNumberFormat="1" applyFont="1" applyFill="1" applyBorder="1" applyAlignment="1">
      <alignment horizontal="center" vertical="center"/>
    </xf>
    <xf numFmtId="0" fontId="8" fillId="0" borderId="21" xfId="5" applyNumberFormat="1" applyFont="1" applyFill="1" applyBorder="1" applyAlignment="1">
      <alignment horizontal="center" vertical="center"/>
    </xf>
    <xf numFmtId="0" fontId="8" fillId="0" borderId="22" xfId="5" applyNumberFormat="1" applyFont="1" applyFill="1" applyBorder="1" applyAlignment="1">
      <alignment horizontal="center" vertical="center"/>
    </xf>
    <xf numFmtId="0" fontId="8" fillId="0" borderId="16" xfId="5" applyNumberFormat="1" applyFont="1" applyFill="1" applyBorder="1" applyAlignment="1">
      <alignment horizontal="center" vertical="center"/>
    </xf>
    <xf numFmtId="0" fontId="8" fillId="0" borderId="17" xfId="5" applyNumberFormat="1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 vertical="center" wrapText="1"/>
    </xf>
    <xf numFmtId="0" fontId="8" fillId="0" borderId="46" xfId="5" applyNumberFormat="1" applyFont="1" applyFill="1" applyBorder="1" applyAlignment="1">
      <alignment horizontal="center" vertical="center"/>
    </xf>
    <xf numFmtId="0" fontId="8" fillId="0" borderId="48" xfId="5" applyNumberFormat="1" applyFont="1" applyFill="1" applyBorder="1" applyAlignment="1">
      <alignment horizontal="center" vertical="center"/>
    </xf>
    <xf numFmtId="164" fontId="8" fillId="0" borderId="76" xfId="1" applyNumberFormat="1" applyFont="1" applyBorder="1" applyAlignment="1">
      <alignment vertical="center" wrapText="1"/>
    </xf>
    <xf numFmtId="164" fontId="8" fillId="0" borderId="47" xfId="1" applyNumberFormat="1" applyFont="1" applyBorder="1" applyAlignment="1">
      <alignment horizontal="left" vertical="center" wrapText="1"/>
    </xf>
    <xf numFmtId="165" fontId="8" fillId="0" borderId="49" xfId="1" applyNumberFormat="1" applyFont="1" applyBorder="1" applyAlignment="1">
      <alignment horizontal="center" vertical="center"/>
    </xf>
    <xf numFmtId="0" fontId="8" fillId="0" borderId="38" xfId="5" applyNumberFormat="1" applyFont="1" applyFill="1" applyBorder="1" applyAlignment="1">
      <alignment horizontal="center" vertical="center"/>
    </xf>
    <xf numFmtId="0" fontId="8" fillId="0" borderId="61" xfId="5" applyNumberFormat="1" applyFont="1" applyFill="1" applyBorder="1" applyAlignment="1">
      <alignment horizontal="center" vertical="center"/>
    </xf>
    <xf numFmtId="0" fontId="16" fillId="5" borderId="28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61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61" xfId="1" applyFont="1" applyFill="1" applyBorder="1" applyAlignment="1">
      <alignment horizontal="center" vertical="center"/>
    </xf>
    <xf numFmtId="0" fontId="16" fillId="3" borderId="28" xfId="1" applyFont="1" applyFill="1" applyBorder="1" applyAlignment="1">
      <alignment horizontal="center" vertical="center"/>
    </xf>
    <xf numFmtId="0" fontId="16" fillId="3" borderId="38" xfId="1" applyFont="1" applyFill="1" applyBorder="1" applyAlignment="1">
      <alignment horizontal="center" vertical="center"/>
    </xf>
    <xf numFmtId="0" fontId="16" fillId="3" borderId="61" xfId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 wrapText="1"/>
    </xf>
    <xf numFmtId="165" fontId="8" fillId="0" borderId="0" xfId="1" applyNumberFormat="1" applyFont="1" applyAlignment="1">
      <alignment horizontal="center" vertical="center"/>
    </xf>
    <xf numFmtId="165" fontId="8" fillId="0" borderId="31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vertical="center" wrapText="1"/>
    </xf>
    <xf numFmtId="49" fontId="8" fillId="0" borderId="15" xfId="1" applyNumberFormat="1" applyFont="1" applyBorder="1" applyAlignment="1">
      <alignment vertical="center" wrapText="1"/>
    </xf>
    <xf numFmtId="1" fontId="8" fillId="0" borderId="38" xfId="3" applyNumberFormat="1" applyFont="1" applyFill="1" applyBorder="1" applyAlignment="1">
      <alignment horizontal="center" vertical="center"/>
    </xf>
    <xf numFmtId="1" fontId="8" fillId="0" borderId="61" xfId="3" applyNumberFormat="1" applyFont="1" applyFill="1" applyBorder="1" applyAlignment="1">
      <alignment horizontal="center" vertical="center"/>
    </xf>
    <xf numFmtId="1" fontId="8" fillId="0" borderId="17" xfId="3" applyNumberFormat="1" applyFont="1" applyFill="1" applyBorder="1" applyAlignment="1">
      <alignment horizontal="center" vertical="center"/>
    </xf>
    <xf numFmtId="49" fontId="16" fillId="0" borderId="16" xfId="1" applyNumberFormat="1" applyFont="1" applyBorder="1" applyAlignment="1">
      <alignment vertical="center"/>
    </xf>
    <xf numFmtId="164" fontId="34" fillId="6" borderId="16" xfId="1" applyNumberFormat="1" applyFont="1" applyFill="1" applyBorder="1" applyAlignment="1">
      <alignment vertical="center" wrapText="1"/>
    </xf>
    <xf numFmtId="164" fontId="32" fillId="6" borderId="16" xfId="1" applyNumberFormat="1" applyFont="1" applyFill="1" applyBorder="1" applyAlignment="1">
      <alignment vertical="center" wrapText="1"/>
    </xf>
    <xf numFmtId="49" fontId="16" fillId="3" borderId="9" xfId="1" applyNumberFormat="1" applyFont="1" applyFill="1" applyBorder="1" applyAlignment="1">
      <alignment vertical="center"/>
    </xf>
    <xf numFmtId="49" fontId="16" fillId="3" borderId="41" xfId="1" applyNumberFormat="1" applyFont="1" applyFill="1" applyBorder="1" applyAlignment="1">
      <alignment vertical="center"/>
    </xf>
    <xf numFmtId="49" fontId="16" fillId="4" borderId="21" xfId="1" applyNumberFormat="1" applyFont="1" applyFill="1" applyBorder="1" applyAlignment="1">
      <alignment vertical="center"/>
    </xf>
    <xf numFmtId="49" fontId="16" fillId="5" borderId="21" xfId="1" applyNumberFormat="1" applyFont="1" applyFill="1" applyBorder="1" applyAlignment="1">
      <alignment vertical="center"/>
    </xf>
    <xf numFmtId="49" fontId="16" fillId="0" borderId="21" xfId="1" applyNumberFormat="1" applyFont="1" applyBorder="1" applyAlignment="1">
      <alignment vertical="center"/>
    </xf>
    <xf numFmtId="49" fontId="8" fillId="6" borderId="21" xfId="2" applyNumberFormat="1" applyFont="1" applyFill="1" applyBorder="1" applyAlignment="1">
      <alignment vertical="center" wrapText="1"/>
    </xf>
    <xf numFmtId="49" fontId="21" fillId="2" borderId="5" xfId="0" applyNumberFormat="1" applyFont="1" applyFill="1" applyBorder="1" applyAlignment="1">
      <alignment vertical="center"/>
    </xf>
    <xf numFmtId="49" fontId="16" fillId="4" borderId="10" xfId="1" applyNumberFormat="1" applyFont="1" applyFill="1" applyBorder="1" applyAlignment="1">
      <alignment vertical="center"/>
    </xf>
    <xf numFmtId="49" fontId="16" fillId="5" borderId="10" xfId="1" applyNumberFormat="1" applyFont="1" applyFill="1" applyBorder="1" applyAlignment="1">
      <alignment vertical="center"/>
    </xf>
    <xf numFmtId="49" fontId="16" fillId="0" borderId="10" xfId="1" applyNumberFormat="1" applyFont="1" applyBorder="1" applyAlignment="1">
      <alignment vertical="center"/>
    </xf>
    <xf numFmtId="49" fontId="8" fillId="6" borderId="10" xfId="2" applyNumberFormat="1" applyFont="1" applyFill="1" applyBorder="1" applyAlignment="1">
      <alignment vertical="center" wrapText="1"/>
    </xf>
    <xf numFmtId="49" fontId="21" fillId="2" borderId="73" xfId="0" applyNumberFormat="1" applyFont="1" applyFill="1" applyBorder="1" applyAlignment="1">
      <alignment vertical="center"/>
    </xf>
    <xf numFmtId="164" fontId="8" fillId="0" borderId="21" xfId="1" applyNumberFormat="1" applyFont="1" applyBorder="1" applyAlignment="1">
      <alignment vertical="center" wrapText="1"/>
    </xf>
    <xf numFmtId="164" fontId="16" fillId="7" borderId="54" xfId="3" applyNumberFormat="1" applyFont="1" applyFill="1" applyBorder="1" applyAlignment="1">
      <alignment horizontal="center" vertical="center"/>
    </xf>
    <xf numFmtId="49" fontId="8" fillId="0" borderId="45" xfId="1" applyNumberFormat="1" applyFont="1" applyBorder="1" applyAlignment="1">
      <alignment vertical="center" wrapText="1"/>
    </xf>
    <xf numFmtId="1" fontId="8" fillId="0" borderId="50" xfId="3" applyNumberFormat="1" applyFont="1" applyFill="1" applyBorder="1" applyAlignment="1">
      <alignment horizontal="center" vertical="center"/>
    </xf>
    <xf numFmtId="164" fontId="8" fillId="0" borderId="15" xfId="1" applyNumberFormat="1" applyFont="1" applyBorder="1" applyAlignment="1">
      <alignment vertical="center" wrapText="1"/>
    </xf>
    <xf numFmtId="165" fontId="35" fillId="6" borderId="16" xfId="0" applyNumberFormat="1" applyFont="1" applyFill="1" applyBorder="1" applyAlignment="1">
      <alignment horizontal="center" vertical="center"/>
    </xf>
    <xf numFmtId="165" fontId="36" fillId="9" borderId="16" xfId="0" applyNumberFormat="1" applyFont="1" applyFill="1" applyBorder="1" applyAlignment="1">
      <alignment horizontal="center" vertical="center"/>
    </xf>
    <xf numFmtId="0" fontId="35" fillId="6" borderId="16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right" vertical="center" wrapText="1"/>
    </xf>
    <xf numFmtId="0" fontId="36" fillId="10" borderId="16" xfId="0" applyFont="1" applyFill="1" applyBorder="1" applyAlignment="1">
      <alignment horizontal="center" vertical="center"/>
    </xf>
    <xf numFmtId="49" fontId="20" fillId="6" borderId="32" xfId="2" applyNumberFormat="1" applyFont="1" applyFill="1" applyBorder="1" applyAlignment="1">
      <alignment horizontal="center" vertical="center"/>
    </xf>
    <xf numFmtId="49" fontId="37" fillId="5" borderId="0" xfId="0" applyNumberFormat="1" applyFont="1" applyFill="1" applyAlignment="1">
      <alignment horizontal="center" vertical="center"/>
    </xf>
    <xf numFmtId="165" fontId="8" fillId="0" borderId="11" xfId="3" applyNumberFormat="1" applyFont="1" applyFill="1" applyBorder="1" applyAlignment="1">
      <alignment horizontal="center" vertical="center"/>
    </xf>
    <xf numFmtId="164" fontId="8" fillId="0" borderId="10" xfId="3" applyNumberFormat="1" applyFont="1" applyFill="1" applyBorder="1" applyAlignment="1">
      <alignment horizontal="center" vertical="center"/>
    </xf>
    <xf numFmtId="165" fontId="8" fillId="0" borderId="9" xfId="3" applyNumberFormat="1" applyFont="1" applyFill="1" applyBorder="1" applyAlignment="1">
      <alignment horizontal="center" vertical="center"/>
    </xf>
    <xf numFmtId="164" fontId="8" fillId="0" borderId="36" xfId="1" applyNumberFormat="1" applyFont="1" applyBorder="1" applyAlignment="1">
      <alignment vertical="center" wrapText="1"/>
    </xf>
    <xf numFmtId="1" fontId="8" fillId="6" borderId="10" xfId="3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33" fillId="0" borderId="0" xfId="0" applyFont="1"/>
    <xf numFmtId="0" fontId="43" fillId="0" borderId="21" xfId="1" applyFont="1" applyBorder="1" applyAlignment="1">
      <alignment horizontal="center" vertical="center" textRotation="90" wrapText="1"/>
    </xf>
    <xf numFmtId="0" fontId="43" fillId="0" borderId="21" xfId="1" applyFont="1" applyBorder="1" applyAlignment="1">
      <alignment horizontal="center" vertical="center"/>
    </xf>
    <xf numFmtId="0" fontId="43" fillId="0" borderId="22" xfId="1" applyFont="1" applyBorder="1" applyAlignment="1">
      <alignment horizontal="center" vertical="center"/>
    </xf>
    <xf numFmtId="49" fontId="37" fillId="2" borderId="25" xfId="0" applyNumberFormat="1" applyFont="1" applyFill="1" applyBorder="1" applyAlignment="1">
      <alignment horizontal="center" vertical="center"/>
    </xf>
    <xf numFmtId="49" fontId="37" fillId="3" borderId="28" xfId="1" applyNumberFormat="1" applyFont="1" applyFill="1" applyBorder="1" applyAlignment="1">
      <alignment horizontal="center" vertical="center"/>
    </xf>
    <xf numFmtId="0" fontId="44" fillId="0" borderId="0" xfId="0" applyFont="1"/>
    <xf numFmtId="49" fontId="37" fillId="4" borderId="30" xfId="1" applyNumberFormat="1" applyFont="1" applyFill="1" applyBorder="1" applyAlignment="1">
      <alignment horizontal="center" vertical="center"/>
    </xf>
    <xf numFmtId="49" fontId="37" fillId="3" borderId="31" xfId="1" applyNumberFormat="1" applyFont="1" applyFill="1" applyBorder="1" applyAlignment="1">
      <alignment horizontal="center" vertical="center"/>
    </xf>
    <xf numFmtId="49" fontId="37" fillId="4" borderId="32" xfId="1" applyNumberFormat="1" applyFont="1" applyFill="1" applyBorder="1" applyAlignment="1">
      <alignment horizontal="center" vertical="center"/>
    </xf>
    <xf numFmtId="164" fontId="37" fillId="7" borderId="21" xfId="3" applyNumberFormat="1" applyFont="1" applyFill="1" applyBorder="1" applyAlignment="1">
      <alignment horizontal="center" vertical="center"/>
    </xf>
    <xf numFmtId="165" fontId="37" fillId="7" borderId="21" xfId="3" applyNumberFormat="1" applyFont="1" applyFill="1" applyBorder="1" applyAlignment="1">
      <alignment horizontal="center" vertical="center"/>
    </xf>
    <xf numFmtId="165" fontId="37" fillId="7" borderId="22" xfId="3" applyNumberFormat="1" applyFont="1" applyFill="1" applyBorder="1" applyAlignment="1">
      <alignment horizontal="center" vertical="center"/>
    </xf>
    <xf numFmtId="165" fontId="37" fillId="7" borderId="41" xfId="3" applyNumberFormat="1" applyFont="1" applyFill="1" applyBorder="1" applyAlignment="1">
      <alignment horizontal="center" vertical="center"/>
    </xf>
    <xf numFmtId="165" fontId="37" fillId="7" borderId="40" xfId="3" applyNumberFormat="1" applyFont="1" applyFill="1" applyBorder="1" applyAlignment="1">
      <alignment horizontal="center" vertical="center"/>
    </xf>
    <xf numFmtId="49" fontId="43" fillId="0" borderId="41" xfId="1" applyNumberFormat="1" applyFont="1" applyBorder="1" applyAlignment="1">
      <alignment vertical="center" wrapText="1"/>
    </xf>
    <xf numFmtId="1" fontId="43" fillId="6" borderId="21" xfId="3" applyNumberFormat="1" applyFont="1" applyFill="1" applyBorder="1" applyAlignment="1">
      <alignment horizontal="center" vertical="center"/>
    </xf>
    <xf numFmtId="1" fontId="43" fillId="6" borderId="22" xfId="3" applyNumberFormat="1" applyFont="1" applyFill="1" applyBorder="1" applyAlignment="1">
      <alignment horizontal="center" vertical="center"/>
    </xf>
    <xf numFmtId="164" fontId="43" fillId="6" borderId="10" xfId="1" applyNumberFormat="1" applyFont="1" applyFill="1" applyBorder="1" applyAlignment="1">
      <alignment horizontal="center" vertical="center"/>
    </xf>
    <xf numFmtId="165" fontId="43" fillId="0" borderId="52" xfId="1" applyNumberFormat="1" applyFont="1" applyBorder="1" applyAlignment="1">
      <alignment horizontal="center" vertical="center"/>
    </xf>
    <xf numFmtId="165" fontId="43" fillId="0" borderId="53" xfId="1" applyNumberFormat="1" applyFont="1" applyBorder="1" applyAlignment="1">
      <alignment horizontal="center" vertical="center"/>
    </xf>
    <xf numFmtId="165" fontId="43" fillId="6" borderId="51" xfId="1" applyNumberFormat="1" applyFont="1" applyFill="1" applyBorder="1" applyAlignment="1">
      <alignment horizontal="center" vertical="center"/>
    </xf>
    <xf numFmtId="165" fontId="43" fillId="6" borderId="43" xfId="1" applyNumberFormat="1" applyFont="1" applyFill="1" applyBorder="1" applyAlignment="1">
      <alignment horizontal="center" vertical="center"/>
    </xf>
    <xf numFmtId="164" fontId="43" fillId="0" borderId="9" xfId="1" applyNumberFormat="1" applyFont="1" applyBorder="1" applyAlignment="1">
      <alignment vertical="center" wrapText="1"/>
    </xf>
    <xf numFmtId="0" fontId="33" fillId="0" borderId="15" xfId="0" applyFont="1" applyBorder="1"/>
    <xf numFmtId="164" fontId="43" fillId="0" borderId="41" xfId="1" applyNumberFormat="1" applyFont="1" applyBorder="1" applyAlignment="1">
      <alignment vertical="center" wrapText="1"/>
    </xf>
    <xf numFmtId="1" fontId="43" fillId="6" borderId="38" xfId="3" applyNumberFormat="1" applyFont="1" applyFill="1" applyBorder="1" applyAlignment="1">
      <alignment horizontal="center" vertical="center"/>
    </xf>
    <xf numFmtId="1" fontId="43" fillId="6" borderId="61" xfId="3" applyNumberFormat="1" applyFont="1" applyFill="1" applyBorder="1" applyAlignment="1">
      <alignment horizontal="center" vertical="center"/>
    </xf>
    <xf numFmtId="164" fontId="43" fillId="0" borderId="10" xfId="1" applyNumberFormat="1" applyFont="1" applyBorder="1" applyAlignment="1">
      <alignment horizontal="center" vertical="center"/>
    </xf>
    <xf numFmtId="165" fontId="43" fillId="0" borderId="51" xfId="1" applyNumberFormat="1" applyFont="1" applyBorder="1" applyAlignment="1">
      <alignment horizontal="center" vertical="center"/>
    </xf>
    <xf numFmtId="164" fontId="43" fillId="0" borderId="9" xfId="1" applyNumberFormat="1" applyFont="1" applyBorder="1" applyAlignment="1">
      <alignment horizontal="left" vertical="center" wrapText="1"/>
    </xf>
    <xf numFmtId="1" fontId="43" fillId="6" borderId="32" xfId="3" applyNumberFormat="1" applyFont="1" applyFill="1" applyBorder="1" applyAlignment="1">
      <alignment horizontal="center" vertical="center"/>
    </xf>
    <xf numFmtId="1" fontId="43" fillId="6" borderId="44" xfId="3" applyNumberFormat="1" applyFont="1" applyFill="1" applyBorder="1" applyAlignment="1">
      <alignment horizontal="center" vertical="center"/>
    </xf>
    <xf numFmtId="164" fontId="43" fillId="0" borderId="46" xfId="1" applyNumberFormat="1" applyFont="1" applyBorder="1" applyAlignment="1">
      <alignment horizontal="center" vertical="center"/>
    </xf>
    <xf numFmtId="165" fontId="43" fillId="0" borderId="46" xfId="1" applyNumberFormat="1" applyFont="1" applyBorder="1" applyAlignment="1">
      <alignment horizontal="center" vertical="center"/>
    </xf>
    <xf numFmtId="165" fontId="43" fillId="0" borderId="48" xfId="1" applyNumberFormat="1" applyFont="1" applyBorder="1" applyAlignment="1">
      <alignment horizontal="center" vertical="center"/>
    </xf>
    <xf numFmtId="165" fontId="43" fillId="6" borderId="50" xfId="1" applyNumberFormat="1" applyFont="1" applyFill="1" applyBorder="1" applyAlignment="1">
      <alignment horizontal="center" vertical="center"/>
    </xf>
    <xf numFmtId="164" fontId="43" fillId="0" borderId="24" xfId="1" applyNumberFormat="1" applyFont="1" applyBorder="1" applyAlignment="1">
      <alignment vertical="center" wrapText="1"/>
    </xf>
    <xf numFmtId="165" fontId="43" fillId="6" borderId="45" xfId="1" applyNumberFormat="1" applyFont="1" applyFill="1" applyBorder="1" applyAlignment="1">
      <alignment horizontal="center" vertical="center"/>
    </xf>
    <xf numFmtId="1" fontId="43" fillId="6" borderId="52" xfId="3" applyNumberFormat="1" applyFont="1" applyFill="1" applyBorder="1" applyAlignment="1">
      <alignment horizontal="center" vertical="center"/>
    </xf>
    <xf numFmtId="1" fontId="43" fillId="6" borderId="53" xfId="3" applyNumberFormat="1" applyFont="1" applyFill="1" applyBorder="1" applyAlignment="1">
      <alignment horizontal="center" vertical="center"/>
    </xf>
    <xf numFmtId="165" fontId="43" fillId="6" borderId="11" xfId="1" applyNumberFormat="1" applyFont="1" applyFill="1" applyBorder="1" applyAlignment="1">
      <alignment horizontal="center" vertical="center"/>
    </xf>
    <xf numFmtId="164" fontId="43" fillId="0" borderId="5" xfId="1" applyNumberFormat="1" applyFont="1" applyBorder="1" applyAlignment="1">
      <alignment horizontal="left" vertical="center" wrapText="1"/>
    </xf>
    <xf numFmtId="1" fontId="43" fillId="6" borderId="43" xfId="3" applyNumberFormat="1" applyFont="1" applyFill="1" applyBorder="1" applyAlignment="1">
      <alignment horizontal="center" vertical="center"/>
    </xf>
    <xf numFmtId="164" fontId="43" fillId="0" borderId="24" xfId="1" applyNumberFormat="1" applyFont="1" applyBorder="1" applyAlignment="1">
      <alignment horizontal="left" wrapText="1"/>
    </xf>
    <xf numFmtId="165" fontId="37" fillId="7" borderId="39" xfId="3" applyNumberFormat="1" applyFont="1" applyFill="1" applyBorder="1" applyAlignment="1">
      <alignment horizontal="center" vertical="center"/>
    </xf>
    <xf numFmtId="164" fontId="43" fillId="0" borderId="41" xfId="1" applyNumberFormat="1" applyFont="1" applyBorder="1" applyAlignment="1">
      <alignment horizontal="left" wrapText="1"/>
    </xf>
    <xf numFmtId="164" fontId="43" fillId="6" borderId="16" xfId="1" applyNumberFormat="1" applyFont="1" applyFill="1" applyBorder="1" applyAlignment="1">
      <alignment horizontal="center" vertical="center"/>
    </xf>
    <xf numFmtId="165" fontId="43" fillId="0" borderId="16" xfId="1" applyNumberFormat="1" applyFont="1" applyBorder="1" applyAlignment="1">
      <alignment horizontal="center" vertical="center"/>
    </xf>
    <xf numFmtId="165" fontId="43" fillId="0" borderId="17" xfId="1" applyNumberFormat="1" applyFont="1" applyBorder="1" applyAlignment="1">
      <alignment horizontal="center" vertical="center"/>
    </xf>
    <xf numFmtId="165" fontId="43" fillId="6" borderId="47" xfId="1" applyNumberFormat="1" applyFont="1" applyFill="1" applyBorder="1" applyAlignment="1">
      <alignment horizontal="center" vertical="center"/>
    </xf>
    <xf numFmtId="165" fontId="43" fillId="6" borderId="17" xfId="1" applyNumberFormat="1" applyFont="1" applyFill="1" applyBorder="1" applyAlignment="1">
      <alignment horizontal="center" vertical="center"/>
    </xf>
    <xf numFmtId="49" fontId="37" fillId="3" borderId="54" xfId="1" applyNumberFormat="1" applyFont="1" applyFill="1" applyBorder="1" applyAlignment="1">
      <alignment horizontal="center" vertical="center"/>
    </xf>
    <xf numFmtId="49" fontId="37" fillId="4" borderId="38" xfId="1" applyNumberFormat="1" applyFont="1" applyFill="1" applyBorder="1" applyAlignment="1">
      <alignment horizontal="center" vertical="center"/>
    </xf>
    <xf numFmtId="49" fontId="37" fillId="5" borderId="1" xfId="0" applyNumberFormat="1" applyFont="1" applyFill="1" applyBorder="1" applyAlignment="1">
      <alignment horizontal="center" vertical="center"/>
    </xf>
    <xf numFmtId="165" fontId="37" fillId="5" borderId="24" xfId="1" applyNumberFormat="1" applyFont="1" applyFill="1" applyBorder="1" applyAlignment="1">
      <alignment horizontal="center" vertical="center"/>
    </xf>
    <xf numFmtId="164" fontId="37" fillId="5" borderId="64" xfId="1" applyNumberFormat="1" applyFont="1" applyFill="1" applyBorder="1" applyAlignment="1">
      <alignment horizontal="center" vertical="center"/>
    </xf>
    <xf numFmtId="164" fontId="37" fillId="5" borderId="28" xfId="1" applyNumberFormat="1" applyFont="1" applyFill="1" applyBorder="1" applyAlignment="1">
      <alignment horizontal="center" vertical="center"/>
    </xf>
    <xf numFmtId="164" fontId="37" fillId="5" borderId="38" xfId="1" applyNumberFormat="1" applyFont="1" applyFill="1" applyBorder="1" applyAlignment="1">
      <alignment horizontal="center" vertical="center"/>
    </xf>
    <xf numFmtId="164" fontId="37" fillId="5" borderId="61" xfId="1" applyNumberFormat="1" applyFont="1" applyFill="1" applyBorder="1" applyAlignment="1">
      <alignment horizontal="center" vertical="center"/>
    </xf>
    <xf numFmtId="49" fontId="37" fillId="3" borderId="8" xfId="1" applyNumberFormat="1" applyFont="1" applyFill="1" applyBorder="1" applyAlignment="1">
      <alignment horizontal="center" vertical="center"/>
    </xf>
    <xf numFmtId="49" fontId="37" fillId="5" borderId="32" xfId="0" applyNumberFormat="1" applyFont="1" applyFill="1" applyBorder="1" applyAlignment="1">
      <alignment horizontal="center" vertical="center"/>
    </xf>
    <xf numFmtId="165" fontId="43" fillId="0" borderId="9" xfId="1" applyNumberFormat="1" applyFont="1" applyBorder="1" applyAlignment="1">
      <alignment horizontal="center" vertical="center"/>
    </xf>
    <xf numFmtId="165" fontId="43" fillId="0" borderId="11" xfId="1" applyNumberFormat="1" applyFont="1" applyBorder="1" applyAlignment="1">
      <alignment horizontal="center" vertical="center"/>
    </xf>
    <xf numFmtId="165" fontId="43" fillId="0" borderId="18" xfId="1" applyNumberFormat="1" applyFont="1" applyBorder="1" applyAlignment="1">
      <alignment horizontal="center" vertical="center"/>
    </xf>
    <xf numFmtId="165" fontId="43" fillId="0" borderId="59" xfId="1" applyNumberFormat="1" applyFont="1" applyBorder="1" applyAlignment="1">
      <alignment horizontal="center" vertical="center"/>
    </xf>
    <xf numFmtId="165" fontId="43" fillId="0" borderId="56" xfId="1" applyNumberFormat="1" applyFont="1" applyBorder="1" applyAlignment="1">
      <alignment horizontal="center" vertical="center"/>
    </xf>
    <xf numFmtId="49" fontId="43" fillId="0" borderId="39" xfId="1" applyNumberFormat="1" applyFont="1" applyBorder="1" applyAlignment="1">
      <alignment vertical="center" wrapText="1"/>
    </xf>
    <xf numFmtId="1" fontId="43" fillId="6" borderId="21" xfId="3" applyNumberFormat="1" applyFont="1" applyFill="1" applyBorder="1" applyAlignment="1">
      <alignment vertical="center"/>
    </xf>
    <xf numFmtId="1" fontId="43" fillId="6" borderId="22" xfId="3" applyNumberFormat="1" applyFont="1" applyFill="1" applyBorder="1" applyAlignment="1">
      <alignment vertical="center"/>
    </xf>
    <xf numFmtId="164" fontId="43" fillId="0" borderId="39" xfId="1" applyNumberFormat="1" applyFont="1" applyBorder="1" applyAlignment="1">
      <alignment vertical="center" wrapText="1"/>
    </xf>
    <xf numFmtId="165" fontId="43" fillId="6" borderId="72" xfId="1" applyNumberFormat="1" applyFont="1" applyFill="1" applyBorder="1" applyAlignment="1">
      <alignment horizontal="center" vertical="center"/>
    </xf>
    <xf numFmtId="165" fontId="43" fillId="6" borderId="18" xfId="1" applyNumberFormat="1" applyFont="1" applyFill="1" applyBorder="1" applyAlignment="1">
      <alignment horizontal="center" vertical="center"/>
    </xf>
    <xf numFmtId="165" fontId="43" fillId="6" borderId="53" xfId="1" applyNumberFormat="1" applyFont="1" applyFill="1" applyBorder="1" applyAlignment="1">
      <alignment horizontal="center" vertical="center"/>
    </xf>
    <xf numFmtId="165" fontId="43" fillId="6" borderId="59" xfId="1" applyNumberFormat="1" applyFont="1" applyFill="1" applyBorder="1" applyAlignment="1">
      <alignment horizontal="center" vertical="center"/>
    </xf>
    <xf numFmtId="165" fontId="43" fillId="6" borderId="56" xfId="1" applyNumberFormat="1" applyFont="1" applyFill="1" applyBorder="1" applyAlignment="1">
      <alignment horizontal="center" vertical="center"/>
    </xf>
    <xf numFmtId="164" fontId="43" fillId="0" borderId="54" xfId="1" applyNumberFormat="1" applyFont="1" applyBorder="1" applyAlignment="1">
      <alignment vertical="center" wrapText="1"/>
    </xf>
    <xf numFmtId="1" fontId="43" fillId="6" borderId="38" xfId="3" applyNumberFormat="1" applyFont="1" applyFill="1" applyBorder="1" applyAlignment="1">
      <alignment vertical="center"/>
    </xf>
    <xf numFmtId="1" fontId="43" fillId="6" borderId="61" xfId="3" applyNumberFormat="1" applyFont="1" applyFill="1" applyBorder="1" applyAlignment="1">
      <alignment vertical="center"/>
    </xf>
    <xf numFmtId="49" fontId="43" fillId="6" borderId="10" xfId="2" applyNumberFormat="1" applyFont="1" applyFill="1" applyBorder="1" applyAlignment="1">
      <alignment horizontal="center" vertical="center" wrapText="1"/>
    </xf>
    <xf numFmtId="49" fontId="43" fillId="6" borderId="52" xfId="2" applyNumberFormat="1" applyFont="1" applyFill="1" applyBorder="1" applyAlignment="1">
      <alignment horizontal="center" vertical="center" wrapText="1"/>
    </xf>
    <xf numFmtId="49" fontId="43" fillId="6" borderId="38" xfId="2" applyNumberFormat="1" applyFont="1" applyFill="1" applyBorder="1" applyAlignment="1">
      <alignment horizontal="center" vertical="center" wrapText="1"/>
    </xf>
    <xf numFmtId="165" fontId="43" fillId="6" borderId="42" xfId="1" applyNumberFormat="1" applyFont="1" applyFill="1" applyBorder="1" applyAlignment="1">
      <alignment horizontal="center" vertical="center"/>
    </xf>
    <xf numFmtId="164" fontId="43" fillId="0" borderId="31" xfId="1" applyNumberFormat="1" applyFont="1" applyBorder="1" applyAlignment="1">
      <alignment horizontal="left" vertical="center" wrapText="1"/>
    </xf>
    <xf numFmtId="164" fontId="43" fillId="0" borderId="16" xfId="1" applyNumberFormat="1" applyFont="1" applyBorder="1" applyAlignment="1">
      <alignment horizontal="center" vertical="center"/>
    </xf>
    <xf numFmtId="164" fontId="43" fillId="0" borderId="42" xfId="1" applyNumberFormat="1" applyFont="1" applyBorder="1" applyAlignment="1">
      <alignment horizontal="left" vertical="center" wrapText="1"/>
    </xf>
    <xf numFmtId="164" fontId="43" fillId="0" borderId="54" xfId="1" applyNumberFormat="1" applyFont="1" applyBorder="1" applyAlignment="1">
      <alignment horizontal="left" wrapText="1"/>
    </xf>
    <xf numFmtId="164" fontId="43" fillId="0" borderId="36" xfId="1" applyNumberFormat="1" applyFont="1" applyBorder="1" applyAlignment="1">
      <alignment vertical="center" wrapText="1"/>
    </xf>
    <xf numFmtId="1" fontId="43" fillId="6" borderId="10" xfId="3" applyNumberFormat="1" applyFont="1" applyFill="1" applyBorder="1" applyAlignment="1">
      <alignment horizontal="center" vertical="center"/>
    </xf>
    <xf numFmtId="1" fontId="43" fillId="6" borderId="11" xfId="3" applyNumberFormat="1" applyFont="1" applyFill="1" applyBorder="1" applyAlignment="1">
      <alignment horizontal="center" vertical="center"/>
    </xf>
    <xf numFmtId="165" fontId="43" fillId="0" borderId="45" xfId="1" applyNumberFormat="1" applyFont="1" applyBorder="1" applyAlignment="1">
      <alignment horizontal="center" vertical="center"/>
    </xf>
    <xf numFmtId="165" fontId="43" fillId="6" borderId="48" xfId="1" applyNumberFormat="1" applyFont="1" applyFill="1" applyBorder="1" applyAlignment="1">
      <alignment horizontal="center" vertical="center"/>
    </xf>
    <xf numFmtId="164" fontId="43" fillId="0" borderId="32" xfId="1" applyNumberFormat="1" applyFont="1" applyBorder="1" applyAlignment="1">
      <alignment horizontal="center" vertical="center"/>
    </xf>
    <xf numFmtId="165" fontId="43" fillId="0" borderId="32" xfId="1" applyNumberFormat="1" applyFont="1" applyBorder="1" applyAlignment="1">
      <alignment horizontal="center" vertical="center"/>
    </xf>
    <xf numFmtId="165" fontId="43" fillId="0" borderId="44" xfId="1" applyNumberFormat="1" applyFont="1" applyBorder="1" applyAlignment="1">
      <alignment horizontal="center" vertical="center"/>
    </xf>
    <xf numFmtId="165" fontId="43" fillId="6" borderId="35" xfId="1" applyNumberFormat="1" applyFont="1" applyFill="1" applyBorder="1" applyAlignment="1">
      <alignment horizontal="center" vertical="center"/>
    </xf>
    <xf numFmtId="165" fontId="43" fillId="6" borderId="44" xfId="1" applyNumberFormat="1" applyFont="1" applyFill="1" applyBorder="1" applyAlignment="1">
      <alignment horizontal="center" vertical="center"/>
    </xf>
    <xf numFmtId="49" fontId="43" fillId="0" borderId="31" xfId="1" applyNumberFormat="1" applyFont="1" applyBorder="1" applyAlignment="1">
      <alignment horizontal="left" vertical="center" wrapText="1"/>
    </xf>
    <xf numFmtId="164" fontId="43" fillId="0" borderId="52" xfId="1" applyNumberFormat="1" applyFont="1" applyBorder="1" applyAlignment="1">
      <alignment horizontal="center" vertical="center"/>
    </xf>
    <xf numFmtId="165" fontId="43" fillId="6" borderId="49" xfId="1" applyNumberFormat="1" applyFont="1" applyFill="1" applyBorder="1" applyAlignment="1">
      <alignment horizontal="center" vertical="center"/>
    </xf>
    <xf numFmtId="1" fontId="43" fillId="6" borderId="46" xfId="3" applyNumberFormat="1" applyFont="1" applyFill="1" applyBorder="1" applyAlignment="1">
      <alignment horizontal="center" vertical="center"/>
    </xf>
    <xf numFmtId="164" fontId="43" fillId="0" borderId="49" xfId="1" applyNumberFormat="1" applyFont="1" applyBorder="1" applyAlignment="1">
      <alignment vertical="center" wrapText="1"/>
    </xf>
    <xf numFmtId="165" fontId="43" fillId="0" borderId="47" xfId="1" applyNumberFormat="1" applyFont="1" applyBorder="1" applyAlignment="1">
      <alignment horizontal="center" vertical="center"/>
    </xf>
    <xf numFmtId="164" fontId="43" fillId="0" borderId="47" xfId="1" applyNumberFormat="1" applyFont="1" applyBorder="1" applyAlignment="1">
      <alignment vertical="center" wrapText="1"/>
    </xf>
    <xf numFmtId="1" fontId="43" fillId="6" borderId="16" xfId="3" applyNumberFormat="1" applyFont="1" applyFill="1" applyBorder="1" applyAlignment="1">
      <alignment horizontal="center" vertical="center"/>
    </xf>
    <xf numFmtId="1" fontId="43" fillId="6" borderId="17" xfId="3" applyNumberFormat="1" applyFont="1" applyFill="1" applyBorder="1" applyAlignment="1">
      <alignment horizontal="center" vertical="center"/>
    </xf>
    <xf numFmtId="49" fontId="37" fillId="2" borderId="23" xfId="0" applyNumberFormat="1" applyFont="1" applyFill="1" applyBorder="1" applyAlignment="1">
      <alignment horizontal="center" vertical="center"/>
    </xf>
    <xf numFmtId="49" fontId="37" fillId="3" borderId="67" xfId="1" applyNumberFormat="1" applyFont="1" applyFill="1" applyBorder="1" applyAlignment="1">
      <alignment horizontal="center" vertical="center"/>
    </xf>
    <xf numFmtId="49" fontId="37" fillId="5" borderId="30" xfId="0" applyNumberFormat="1" applyFont="1" applyFill="1" applyBorder="1" applyAlignment="1">
      <alignment horizontal="center" vertical="center"/>
    </xf>
    <xf numFmtId="49" fontId="43" fillId="6" borderId="38" xfId="2" applyNumberFormat="1" applyFont="1" applyFill="1" applyBorder="1" applyAlignment="1">
      <alignment vertical="center" wrapText="1"/>
    </xf>
    <xf numFmtId="165" fontId="43" fillId="0" borderId="57" xfId="1" applyNumberFormat="1" applyFont="1" applyBorder="1" applyAlignment="1">
      <alignment horizontal="center" vertical="center"/>
    </xf>
    <xf numFmtId="165" fontId="43" fillId="0" borderId="42" xfId="1" applyNumberFormat="1" applyFont="1" applyBorder="1" applyAlignment="1">
      <alignment horizontal="center" vertical="center"/>
    </xf>
    <xf numFmtId="165" fontId="37" fillId="7" borderId="54" xfId="3" applyNumberFormat="1" applyFont="1" applyFill="1" applyBorder="1" applyAlignment="1">
      <alignment horizontal="center" vertical="center"/>
    </xf>
    <xf numFmtId="165" fontId="43" fillId="0" borderId="55" xfId="1" applyNumberFormat="1" applyFont="1" applyBorder="1" applyAlignment="1">
      <alignment horizontal="center" vertical="center"/>
    </xf>
    <xf numFmtId="164" fontId="43" fillId="0" borderId="35" xfId="1" applyNumberFormat="1" applyFont="1" applyBorder="1" applyAlignment="1">
      <alignment horizontal="left" vertical="center" wrapText="1"/>
    </xf>
    <xf numFmtId="1" fontId="43" fillId="6" borderId="48" xfId="3" applyNumberFormat="1" applyFont="1" applyFill="1" applyBorder="1" applyAlignment="1">
      <alignment horizontal="center" vertical="center"/>
    </xf>
    <xf numFmtId="1" fontId="37" fillId="5" borderId="28" xfId="1" applyNumberFormat="1" applyFont="1" applyFill="1" applyBorder="1" applyAlignment="1">
      <alignment horizontal="center" vertical="center"/>
    </xf>
    <xf numFmtId="1" fontId="37" fillId="5" borderId="38" xfId="1" applyNumberFormat="1" applyFont="1" applyFill="1" applyBorder="1" applyAlignment="1">
      <alignment horizontal="center" vertical="center"/>
    </xf>
    <xf numFmtId="1" fontId="37" fillId="5" borderId="61" xfId="1" applyNumberFormat="1" applyFont="1" applyFill="1" applyBorder="1" applyAlignment="1">
      <alignment horizontal="center" vertical="center"/>
    </xf>
    <xf numFmtId="49" fontId="37" fillId="4" borderId="1" xfId="0" applyNumberFormat="1" applyFont="1" applyFill="1" applyBorder="1" applyAlignment="1">
      <alignment horizontal="center" vertical="center"/>
    </xf>
    <xf numFmtId="165" fontId="37" fillId="4" borderId="24" xfId="1" applyNumberFormat="1" applyFont="1" applyFill="1" applyBorder="1" applyAlignment="1">
      <alignment horizontal="center" vertical="center"/>
    </xf>
    <xf numFmtId="164" fontId="37" fillId="4" borderId="64" xfId="1" applyNumberFormat="1" applyFont="1" applyFill="1" applyBorder="1" applyAlignment="1">
      <alignment horizontal="center" vertical="center"/>
    </xf>
    <xf numFmtId="1" fontId="37" fillId="4" borderId="28" xfId="1" applyNumberFormat="1" applyFont="1" applyFill="1" applyBorder="1" applyAlignment="1">
      <alignment horizontal="center" vertical="center"/>
    </xf>
    <xf numFmtId="1" fontId="37" fillId="4" borderId="38" xfId="1" applyNumberFormat="1" applyFont="1" applyFill="1" applyBorder="1" applyAlignment="1">
      <alignment horizontal="center" vertical="center"/>
    </xf>
    <xf numFmtId="1" fontId="37" fillId="4" borderId="61" xfId="1" applyNumberFormat="1" applyFont="1" applyFill="1" applyBorder="1" applyAlignment="1">
      <alignment horizontal="center" vertical="center"/>
    </xf>
    <xf numFmtId="49" fontId="37" fillId="3" borderId="30" xfId="1" applyNumberFormat="1" applyFont="1" applyFill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 vertical="center"/>
    </xf>
    <xf numFmtId="165" fontId="37" fillId="3" borderId="24" xfId="1" applyNumberFormat="1" applyFont="1" applyFill="1" applyBorder="1" applyAlignment="1">
      <alignment horizontal="center" vertical="center"/>
    </xf>
    <xf numFmtId="164" fontId="37" fillId="3" borderId="64" xfId="1" applyNumberFormat="1" applyFont="1" applyFill="1" applyBorder="1" applyAlignment="1">
      <alignment horizontal="center" vertical="center"/>
    </xf>
    <xf numFmtId="1" fontId="37" fillId="3" borderId="28" xfId="1" applyNumberFormat="1" applyFont="1" applyFill="1" applyBorder="1" applyAlignment="1">
      <alignment horizontal="center" vertical="center"/>
    </xf>
    <xf numFmtId="1" fontId="37" fillId="3" borderId="38" xfId="1" applyNumberFormat="1" applyFont="1" applyFill="1" applyBorder="1" applyAlignment="1">
      <alignment horizontal="center" vertical="center"/>
    </xf>
    <xf numFmtId="1" fontId="37" fillId="3" borderId="61" xfId="1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left" vertical="center" wrapText="1"/>
    </xf>
    <xf numFmtId="0" fontId="45" fillId="6" borderId="16" xfId="0" applyFont="1" applyFill="1" applyBorder="1" applyAlignment="1">
      <alignment horizontal="center" vertical="center"/>
    </xf>
    <xf numFmtId="165" fontId="33" fillId="0" borderId="0" xfId="0" applyNumberFormat="1" applyFont="1"/>
    <xf numFmtId="0" fontId="3" fillId="6" borderId="16" xfId="0" applyFont="1" applyFill="1" applyBorder="1" applyAlignment="1">
      <alignment horizontal="left" wrapText="1"/>
    </xf>
    <xf numFmtId="0" fontId="29" fillId="9" borderId="16" xfId="0" applyFont="1" applyFill="1" applyBorder="1" applyAlignment="1">
      <alignment horizontal="right" vertical="center" wrapText="1"/>
    </xf>
    <xf numFmtId="0" fontId="46" fillId="9" borderId="16" xfId="0" applyFont="1" applyFill="1" applyBorder="1" applyAlignment="1">
      <alignment horizontal="center" vertical="center"/>
    </xf>
    <xf numFmtId="165" fontId="47" fillId="9" borderId="16" xfId="0" applyNumberFormat="1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right" vertical="center" wrapText="1"/>
    </xf>
    <xf numFmtId="0" fontId="46" fillId="10" borderId="16" xfId="0" applyFont="1" applyFill="1" applyBorder="1" applyAlignment="1">
      <alignment horizontal="center" vertical="center"/>
    </xf>
    <xf numFmtId="3" fontId="47" fillId="10" borderId="16" xfId="0" applyNumberFormat="1" applyFont="1" applyFill="1" applyBorder="1" applyAlignment="1">
      <alignment horizontal="center" vertical="center"/>
    </xf>
    <xf numFmtId="165" fontId="43" fillId="0" borderId="10" xfId="1" applyNumberFormat="1" applyFont="1" applyBorder="1" applyAlignment="1">
      <alignment horizontal="center" vertical="center"/>
    </xf>
    <xf numFmtId="164" fontId="43" fillId="0" borderId="55" xfId="1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right" vertical="center" wrapText="1"/>
    </xf>
    <xf numFmtId="0" fontId="15" fillId="12" borderId="16" xfId="0" applyFont="1" applyFill="1" applyBorder="1" applyAlignment="1">
      <alignment horizontal="center" vertical="center"/>
    </xf>
    <xf numFmtId="0" fontId="45" fillId="11" borderId="18" xfId="0" applyFont="1" applyFill="1" applyBorder="1" applyAlignment="1">
      <alignment horizontal="left" vertical="center" wrapText="1"/>
    </xf>
    <xf numFmtId="0" fontId="13" fillId="11" borderId="16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3" fillId="13" borderId="16" xfId="0" applyFont="1" applyFill="1" applyBorder="1" applyAlignment="1">
      <alignment horizontal="center" vertical="center"/>
    </xf>
    <xf numFmtId="0" fontId="13" fillId="13" borderId="17" xfId="0" applyFont="1" applyFill="1" applyBorder="1" applyAlignment="1">
      <alignment horizontal="center" vertical="center"/>
    </xf>
    <xf numFmtId="0" fontId="45" fillId="11" borderId="77" xfId="0" applyFont="1" applyFill="1" applyBorder="1" applyAlignment="1">
      <alignment horizontal="left" vertical="center" wrapText="1"/>
    </xf>
    <xf numFmtId="0" fontId="13" fillId="11" borderId="62" xfId="0" applyFont="1" applyFill="1" applyBorder="1" applyAlignment="1">
      <alignment horizontal="center" vertical="center"/>
    </xf>
    <xf numFmtId="0" fontId="13" fillId="11" borderId="50" xfId="0" applyFont="1" applyFill="1" applyBorder="1" applyAlignment="1">
      <alignment horizontal="center" vertical="center"/>
    </xf>
    <xf numFmtId="0" fontId="13" fillId="11" borderId="48" xfId="0" applyFont="1" applyFill="1" applyBorder="1" applyAlignment="1">
      <alignment horizontal="center" vertical="center"/>
    </xf>
    <xf numFmtId="0" fontId="45" fillId="9" borderId="25" xfId="0" applyFont="1" applyFill="1" applyBorder="1" applyAlignment="1">
      <alignment horizontal="left" wrapText="1"/>
    </xf>
    <xf numFmtId="0" fontId="13" fillId="9" borderId="25" xfId="0" applyFont="1" applyFill="1" applyBorder="1" applyAlignment="1">
      <alignment horizontal="center" vertical="center"/>
    </xf>
    <xf numFmtId="0" fontId="45" fillId="9" borderId="25" xfId="0" applyFont="1" applyFill="1" applyBorder="1" applyAlignment="1">
      <alignment horizontal="left"/>
    </xf>
    <xf numFmtId="0" fontId="46" fillId="12" borderId="24" xfId="0" applyFont="1" applyFill="1" applyBorder="1" applyAlignment="1">
      <alignment horizontal="right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right" vertical="center"/>
    </xf>
    <xf numFmtId="0" fontId="15" fillId="12" borderId="25" xfId="0" applyFont="1" applyFill="1" applyBorder="1" applyAlignment="1">
      <alignment horizontal="center" vertical="center"/>
    </xf>
    <xf numFmtId="0" fontId="39" fillId="0" borderId="25" xfId="0" applyFont="1" applyBorder="1"/>
    <xf numFmtId="0" fontId="39" fillId="0" borderId="27" xfId="0" applyFont="1" applyBorder="1"/>
    <xf numFmtId="0" fontId="39" fillId="0" borderId="70" xfId="0" applyFont="1" applyBorder="1"/>
    <xf numFmtId="0" fontId="0" fillId="0" borderId="63" xfId="0" applyBorder="1"/>
    <xf numFmtId="0" fontId="39" fillId="0" borderId="14" xfId="0" applyFont="1" applyBorder="1"/>
    <xf numFmtId="0" fontId="0" fillId="0" borderId="74" xfId="0" applyBorder="1"/>
    <xf numFmtId="0" fontId="39" fillId="0" borderId="71" xfId="0" applyFont="1" applyBorder="1"/>
    <xf numFmtId="0" fontId="0" fillId="0" borderId="80" xfId="0" applyBorder="1"/>
    <xf numFmtId="164" fontId="8" fillId="0" borderId="55" xfId="1" applyNumberFormat="1" applyFont="1" applyBorder="1" applyAlignment="1">
      <alignment horizontal="center" vertical="center"/>
    </xf>
    <xf numFmtId="165" fontId="6" fillId="6" borderId="35" xfId="1" applyNumberFormat="1" applyFont="1" applyFill="1" applyBorder="1" applyAlignment="1">
      <alignment horizontal="center" vertical="center"/>
    </xf>
    <xf numFmtId="165" fontId="6" fillId="6" borderId="53" xfId="1" applyNumberFormat="1" applyFont="1" applyFill="1" applyBorder="1" applyAlignment="1">
      <alignment horizontal="center" vertical="center"/>
    </xf>
    <xf numFmtId="165" fontId="6" fillId="0" borderId="42" xfId="1" applyNumberFormat="1" applyFont="1" applyBorder="1" applyAlignment="1">
      <alignment horizontal="center" vertical="center"/>
    </xf>
    <xf numFmtId="165" fontId="6" fillId="6" borderId="42" xfId="1" applyNumberFormat="1" applyFont="1" applyFill="1" applyBorder="1" applyAlignment="1">
      <alignment horizontal="center" vertical="center"/>
    </xf>
    <xf numFmtId="165" fontId="6" fillId="6" borderId="45" xfId="1" applyNumberFormat="1" applyFont="1" applyFill="1" applyBorder="1" applyAlignment="1">
      <alignment horizontal="center" vertical="center"/>
    </xf>
    <xf numFmtId="165" fontId="6" fillId="6" borderId="57" xfId="1" applyNumberFormat="1" applyFont="1" applyFill="1" applyBorder="1" applyAlignment="1">
      <alignment horizontal="center" vertical="center"/>
    </xf>
    <xf numFmtId="165" fontId="6" fillId="6" borderId="56" xfId="1" applyNumberFormat="1" applyFont="1" applyFill="1" applyBorder="1" applyAlignment="1">
      <alignment horizontal="center" vertical="center"/>
    </xf>
    <xf numFmtId="165" fontId="8" fillId="6" borderId="44" xfId="1" applyNumberFormat="1" applyFont="1" applyFill="1" applyBorder="1" applyAlignment="1">
      <alignment horizontal="center" vertical="center"/>
    </xf>
    <xf numFmtId="165" fontId="8" fillId="6" borderId="51" xfId="1" applyNumberFormat="1" applyFont="1" applyFill="1" applyBorder="1" applyAlignment="1">
      <alignment horizontal="center" vertical="center"/>
    </xf>
    <xf numFmtId="165" fontId="8" fillId="0" borderId="35" xfId="1" applyNumberFormat="1" applyFont="1" applyBorder="1" applyAlignment="1">
      <alignment horizontal="center" vertical="center"/>
    </xf>
    <xf numFmtId="165" fontId="8" fillId="0" borderId="51" xfId="1" applyNumberFormat="1" applyFont="1" applyBorder="1" applyAlignment="1">
      <alignment horizontal="center" vertical="center"/>
    </xf>
    <xf numFmtId="165" fontId="8" fillId="0" borderId="45" xfId="1" applyNumberFormat="1" applyFont="1" applyBorder="1" applyAlignment="1">
      <alignment horizontal="center" vertical="center"/>
    </xf>
    <xf numFmtId="165" fontId="8" fillId="0" borderId="59" xfId="1" applyNumberFormat="1" applyFont="1" applyBorder="1" applyAlignment="1">
      <alignment horizontal="center" vertical="center"/>
    </xf>
    <xf numFmtId="165" fontId="6" fillId="6" borderId="7" xfId="1" applyNumberFormat="1" applyFont="1" applyFill="1" applyBorder="1" applyAlignment="1">
      <alignment horizontal="center" vertical="center"/>
    </xf>
    <xf numFmtId="165" fontId="6" fillId="6" borderId="63" xfId="1" applyNumberFormat="1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center" vertical="center"/>
    </xf>
    <xf numFmtId="165" fontId="6" fillId="6" borderId="70" xfId="1" applyNumberFormat="1" applyFont="1" applyFill="1" applyBorder="1" applyAlignment="1">
      <alignment horizontal="center" vertical="center"/>
    </xf>
    <xf numFmtId="165" fontId="6" fillId="0" borderId="25" xfId="3" applyNumberFormat="1" applyFont="1" applyFill="1" applyBorder="1" applyAlignment="1">
      <alignment horizontal="center" vertical="center"/>
    </xf>
    <xf numFmtId="165" fontId="6" fillId="0" borderId="26" xfId="3" applyNumberFormat="1" applyFont="1" applyFill="1" applyBorder="1" applyAlignment="1">
      <alignment horizontal="center" vertical="center"/>
    </xf>
    <xf numFmtId="49" fontId="43" fillId="6" borderId="46" xfId="2" applyNumberFormat="1" applyFont="1" applyFill="1" applyBorder="1" applyAlignment="1">
      <alignment horizontal="center" vertical="center" wrapText="1"/>
    </xf>
    <xf numFmtId="165" fontId="43" fillId="0" borderId="58" xfId="1" applyNumberFormat="1" applyFont="1" applyBorder="1" applyAlignment="1">
      <alignment horizontal="center" vertical="center"/>
    </xf>
    <xf numFmtId="164" fontId="43" fillId="0" borderId="20" xfId="1" applyNumberFormat="1" applyFont="1" applyBorder="1" applyAlignment="1">
      <alignment vertical="center" wrapText="1"/>
    </xf>
    <xf numFmtId="0" fontId="45" fillId="11" borderId="51" xfId="0" applyFont="1" applyFill="1" applyBorder="1" applyAlignment="1">
      <alignment horizontal="left" vertical="center" wrapText="1"/>
    </xf>
    <xf numFmtId="0" fontId="45" fillId="11" borderId="24" xfId="0" applyFont="1" applyFill="1" applyBorder="1" applyAlignment="1">
      <alignment horizontal="left" vertical="center" wrapText="1"/>
    </xf>
    <xf numFmtId="0" fontId="13" fillId="11" borderId="66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164" fontId="16" fillId="6" borderId="32" xfId="1" applyNumberFormat="1" applyFont="1" applyFill="1" applyBorder="1" applyAlignment="1">
      <alignment horizontal="left" vertical="center" wrapText="1"/>
    </xf>
    <xf numFmtId="49" fontId="7" fillId="3" borderId="35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" fontId="6" fillId="0" borderId="32" xfId="5" applyNumberFormat="1" applyFont="1" applyFill="1" applyBorder="1" applyAlignment="1">
      <alignment horizontal="center" vertical="center"/>
    </xf>
    <xf numFmtId="1" fontId="6" fillId="0" borderId="44" xfId="5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164" fontId="43" fillId="0" borderId="49" xfId="1" applyNumberFormat="1" applyFont="1" applyBorder="1" applyAlignment="1">
      <alignment horizontal="left" vertical="center" wrapText="1"/>
    </xf>
    <xf numFmtId="165" fontId="8" fillId="0" borderId="10" xfId="3" applyNumberFormat="1" applyFont="1" applyFill="1" applyBorder="1" applyAlignment="1">
      <alignment horizontal="center" vertical="center"/>
    </xf>
    <xf numFmtId="165" fontId="43" fillId="0" borderId="49" xfId="1" applyNumberFormat="1" applyFont="1" applyBorder="1" applyAlignment="1">
      <alignment horizontal="center" vertical="center"/>
    </xf>
    <xf numFmtId="165" fontId="6" fillId="6" borderId="49" xfId="1" applyNumberFormat="1" applyFont="1" applyFill="1" applyBorder="1" applyAlignment="1">
      <alignment horizontal="center" vertical="center"/>
    </xf>
    <xf numFmtId="164" fontId="8" fillId="6" borderId="21" xfId="1" applyNumberFormat="1" applyFont="1" applyFill="1" applyBorder="1" applyAlignment="1">
      <alignment horizontal="left" vertical="center" wrapText="1"/>
    </xf>
    <xf numFmtId="49" fontId="21" fillId="2" borderId="15" xfId="0" applyNumberFormat="1" applyFont="1" applyFill="1" applyBorder="1" applyAlignment="1">
      <alignment horizontal="center" vertical="center"/>
    </xf>
    <xf numFmtId="49" fontId="8" fillId="6" borderId="32" xfId="2" applyNumberFormat="1" applyFont="1" applyFill="1" applyBorder="1" applyAlignment="1">
      <alignment horizontal="center" vertical="center" wrapText="1"/>
    </xf>
    <xf numFmtId="49" fontId="8" fillId="6" borderId="46" xfId="2" applyNumberFormat="1" applyFont="1" applyFill="1" applyBorder="1" applyAlignment="1">
      <alignment horizontal="center" vertical="center" wrapText="1"/>
    </xf>
    <xf numFmtId="49" fontId="16" fillId="4" borderId="46" xfId="1" applyNumberFormat="1" applyFont="1" applyFill="1" applyBorder="1" applyAlignment="1">
      <alignment horizontal="center" vertical="center"/>
    </xf>
    <xf numFmtId="49" fontId="16" fillId="5" borderId="46" xfId="1" applyNumberFormat="1" applyFont="1" applyFill="1" applyBorder="1" applyAlignment="1">
      <alignment horizontal="center" vertical="center"/>
    </xf>
    <xf numFmtId="49" fontId="16" fillId="0" borderId="46" xfId="1" applyNumberFormat="1" applyFont="1" applyBorder="1" applyAlignment="1">
      <alignment horizontal="center" vertical="center"/>
    </xf>
    <xf numFmtId="49" fontId="16" fillId="4" borderId="52" xfId="1" applyNumberFormat="1" applyFont="1" applyFill="1" applyBorder="1" applyAlignment="1">
      <alignment horizontal="center" vertical="center"/>
    </xf>
    <xf numFmtId="49" fontId="16" fillId="4" borderId="21" xfId="1" applyNumberFormat="1" applyFont="1" applyFill="1" applyBorder="1" applyAlignment="1">
      <alignment horizontal="center" vertical="center"/>
    </xf>
    <xf numFmtId="49" fontId="16" fillId="5" borderId="10" xfId="1" applyNumberFormat="1" applyFont="1" applyFill="1" applyBorder="1" applyAlignment="1">
      <alignment horizontal="center" vertical="center"/>
    </xf>
    <xf numFmtId="49" fontId="16" fillId="5" borderId="21" xfId="1" applyNumberFormat="1" applyFont="1" applyFill="1" applyBorder="1" applyAlignment="1">
      <alignment horizontal="center" vertical="center"/>
    </xf>
    <xf numFmtId="49" fontId="16" fillId="0" borderId="10" xfId="1" applyNumberFormat="1" applyFont="1" applyBorder="1" applyAlignment="1">
      <alignment horizontal="center" vertical="center"/>
    </xf>
    <xf numFmtId="49" fontId="16" fillId="0" borderId="21" xfId="1" applyNumberFormat="1" applyFont="1" applyBorder="1" applyAlignment="1">
      <alignment horizontal="center" vertical="center"/>
    </xf>
    <xf numFmtId="49" fontId="16" fillId="5" borderId="52" xfId="1" applyNumberFormat="1" applyFont="1" applyFill="1" applyBorder="1" applyAlignment="1">
      <alignment horizontal="center" vertical="center"/>
    </xf>
    <xf numFmtId="49" fontId="16" fillId="4" borderId="10" xfId="1" applyNumberFormat="1" applyFont="1" applyFill="1" applyBorder="1" applyAlignment="1">
      <alignment horizontal="center" vertical="center"/>
    </xf>
    <xf numFmtId="49" fontId="16" fillId="5" borderId="32" xfId="1" applyNumberFormat="1" applyFont="1" applyFill="1" applyBorder="1" applyAlignment="1">
      <alignment horizontal="center" vertical="center"/>
    </xf>
    <xf numFmtId="49" fontId="16" fillId="0" borderId="32" xfId="1" applyNumberFormat="1" applyFont="1" applyBorder="1" applyAlignment="1">
      <alignment horizontal="center" vertical="center"/>
    </xf>
    <xf numFmtId="49" fontId="8" fillId="0" borderId="38" xfId="2" applyNumberFormat="1" applyFont="1" applyBorder="1" applyAlignment="1">
      <alignment horizontal="center" vertical="center" wrapText="1"/>
    </xf>
    <xf numFmtId="49" fontId="16" fillId="3" borderId="46" xfId="1" applyNumberFormat="1" applyFont="1" applyFill="1" applyBorder="1" applyAlignment="1">
      <alignment horizontal="center" vertical="center"/>
    </xf>
    <xf numFmtId="49" fontId="16" fillId="3" borderId="10" xfId="1" applyNumberFormat="1" applyFont="1" applyFill="1" applyBorder="1" applyAlignment="1">
      <alignment horizontal="center" vertical="center"/>
    </xf>
    <xf numFmtId="49" fontId="16" fillId="3" borderId="21" xfId="1" applyNumberFormat="1" applyFont="1" applyFill="1" applyBorder="1" applyAlignment="1">
      <alignment horizontal="center" vertical="center"/>
    </xf>
    <xf numFmtId="165" fontId="8" fillId="0" borderId="16" xfId="3" applyNumberFormat="1" applyFont="1" applyFill="1" applyBorder="1" applyAlignment="1">
      <alignment horizontal="center" vertical="center"/>
    </xf>
    <xf numFmtId="165" fontId="8" fillId="0" borderId="17" xfId="3" applyNumberFormat="1" applyFont="1" applyFill="1" applyBorder="1" applyAlignment="1">
      <alignment horizontal="center" vertical="center"/>
    </xf>
    <xf numFmtId="49" fontId="16" fillId="3" borderId="32" xfId="1" applyNumberFormat="1" applyFont="1" applyFill="1" applyBorder="1" applyAlignment="1">
      <alignment horizontal="center" vertical="center"/>
    </xf>
    <xf numFmtId="49" fontId="16" fillId="3" borderId="52" xfId="1" applyNumberFormat="1" applyFont="1" applyFill="1" applyBorder="1" applyAlignment="1">
      <alignment horizontal="center" vertical="center"/>
    </xf>
    <xf numFmtId="165" fontId="8" fillId="6" borderId="35" xfId="1" applyNumberFormat="1" applyFont="1" applyFill="1" applyBorder="1" applyAlignment="1">
      <alignment horizontal="center" vertical="center"/>
    </xf>
    <xf numFmtId="49" fontId="8" fillId="0" borderId="59" xfId="1" applyNumberFormat="1" applyFont="1" applyBorder="1" applyAlignment="1">
      <alignment horizontal="left" vertical="center" wrapText="1"/>
    </xf>
    <xf numFmtId="164" fontId="8" fillId="6" borderId="46" xfId="3" applyNumberFormat="1" applyFont="1" applyFill="1" applyBorder="1" applyAlignment="1">
      <alignment horizontal="center" vertical="center"/>
    </xf>
    <xf numFmtId="164" fontId="8" fillId="6" borderId="52" xfId="3" applyNumberFormat="1" applyFont="1" applyFill="1" applyBorder="1" applyAlignment="1">
      <alignment horizontal="center" vertical="center"/>
    </xf>
    <xf numFmtId="164" fontId="8" fillId="6" borderId="17" xfId="3" applyNumberFormat="1" applyFont="1" applyFill="1" applyBorder="1" applyAlignment="1">
      <alignment horizontal="center" vertical="center"/>
    </xf>
    <xf numFmtId="49" fontId="21" fillId="2" borderId="18" xfId="0" applyNumberFormat="1" applyFont="1" applyFill="1" applyBorder="1" applyAlignment="1">
      <alignment horizontal="center" vertical="center"/>
    </xf>
    <xf numFmtId="49" fontId="16" fillId="3" borderId="16" xfId="1" applyNumberFormat="1" applyFont="1" applyFill="1" applyBorder="1" applyAlignment="1">
      <alignment horizontal="center" vertical="center"/>
    </xf>
    <xf numFmtId="49" fontId="16" fillId="4" borderId="16" xfId="1" applyNumberFormat="1" applyFont="1" applyFill="1" applyBorder="1" applyAlignment="1">
      <alignment horizontal="center" vertical="center"/>
    </xf>
    <xf numFmtId="49" fontId="16" fillId="5" borderId="16" xfId="1" applyNumberFormat="1" applyFont="1" applyFill="1" applyBorder="1" applyAlignment="1">
      <alignment horizontal="center" vertical="center"/>
    </xf>
    <xf numFmtId="49" fontId="16" fillId="0" borderId="16" xfId="1" applyNumberFormat="1" applyFont="1" applyBorder="1" applyAlignment="1">
      <alignment horizontal="center" vertical="center"/>
    </xf>
    <xf numFmtId="164" fontId="32" fillId="0" borderId="55" xfId="1" applyNumberFormat="1" applyFont="1" applyBorder="1" applyAlignment="1">
      <alignment horizontal="left" vertical="center" wrapText="1"/>
    </xf>
    <xf numFmtId="164" fontId="32" fillId="0" borderId="46" xfId="1" applyNumberFormat="1" applyFont="1" applyBorder="1" applyAlignment="1">
      <alignment horizontal="left" vertical="center" wrapText="1"/>
    </xf>
    <xf numFmtId="164" fontId="8" fillId="6" borderId="53" xfId="3" applyNumberFormat="1" applyFont="1" applyFill="1" applyBorder="1" applyAlignment="1">
      <alignment horizontal="center" vertical="center"/>
    </xf>
    <xf numFmtId="49" fontId="21" fillId="2" borderId="59" xfId="0" applyNumberFormat="1" applyFont="1" applyFill="1" applyBorder="1" applyAlignment="1">
      <alignment horizontal="center" vertical="center"/>
    </xf>
    <xf numFmtId="49" fontId="21" fillId="2" borderId="51" xfId="0" applyNumberFormat="1" applyFont="1" applyFill="1" applyBorder="1" applyAlignment="1">
      <alignment horizontal="center" vertical="center"/>
    </xf>
    <xf numFmtId="49" fontId="16" fillId="3" borderId="55" xfId="1" applyNumberFormat="1" applyFont="1" applyFill="1" applyBorder="1" applyAlignment="1">
      <alignment horizontal="center" vertical="center"/>
    </xf>
    <xf numFmtId="49" fontId="16" fillId="4" borderId="55" xfId="1" applyNumberFormat="1" applyFont="1" applyFill="1" applyBorder="1" applyAlignment="1">
      <alignment horizontal="center" vertical="center"/>
    </xf>
    <xf numFmtId="49" fontId="16" fillId="5" borderId="55" xfId="1" applyNumberFormat="1" applyFont="1" applyFill="1" applyBorder="1" applyAlignment="1">
      <alignment horizontal="center" vertical="center"/>
    </xf>
    <xf numFmtId="164" fontId="8" fillId="6" borderId="16" xfId="3" applyNumberFormat="1" applyFont="1" applyFill="1" applyBorder="1" applyAlignment="1">
      <alignment horizontal="center" vertical="center"/>
    </xf>
    <xf numFmtId="1" fontId="8" fillId="6" borderId="56" xfId="3" applyNumberFormat="1" applyFont="1" applyFill="1" applyBorder="1" applyAlignment="1">
      <alignment horizontal="center" vertical="center"/>
    </xf>
    <xf numFmtId="49" fontId="8" fillId="0" borderId="57" xfId="1" applyNumberFormat="1" applyFont="1" applyBorder="1" applyAlignment="1">
      <alignment horizontal="left" vertical="center" wrapText="1"/>
    </xf>
    <xf numFmtId="1" fontId="8" fillId="6" borderId="55" xfId="3" applyNumberFormat="1" applyFont="1" applyFill="1" applyBorder="1" applyAlignment="1">
      <alignment horizontal="center" vertical="center"/>
    </xf>
    <xf numFmtId="167" fontId="8" fillId="6" borderId="52" xfId="3" applyNumberFormat="1" applyFont="1" applyFill="1" applyBorder="1" applyAlignment="1">
      <alignment horizontal="center" vertical="center"/>
    </xf>
    <xf numFmtId="164" fontId="16" fillId="0" borderId="10" xfId="1" applyNumberFormat="1" applyFont="1" applyBorder="1" applyAlignment="1">
      <alignment horizontal="left" vertical="center" wrapText="1"/>
    </xf>
    <xf numFmtId="165" fontId="8" fillId="0" borderId="33" xfId="1" applyNumberFormat="1" applyFont="1" applyBorder="1" applyAlignment="1">
      <alignment horizontal="center" vertical="center"/>
    </xf>
    <xf numFmtId="164" fontId="8" fillId="6" borderId="52" xfId="1" applyNumberFormat="1" applyFont="1" applyFill="1" applyBorder="1" applyAlignment="1">
      <alignment horizontal="center" vertical="center"/>
    </xf>
    <xf numFmtId="49" fontId="21" fillId="2" borderId="52" xfId="0" applyNumberFormat="1" applyFont="1" applyFill="1" applyBorder="1" applyAlignment="1">
      <alignment horizontal="center" vertical="center"/>
    </xf>
    <xf numFmtId="165" fontId="6" fillId="0" borderId="48" xfId="1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165" fontId="50" fillId="0" borderId="48" xfId="1" applyNumberFormat="1" applyFont="1" applyBorder="1" applyAlignment="1">
      <alignment horizontal="center" vertical="center"/>
    </xf>
    <xf numFmtId="165" fontId="50" fillId="0" borderId="52" xfId="1" applyNumberFormat="1" applyFont="1" applyBorder="1" applyAlignment="1">
      <alignment horizontal="center" vertical="center"/>
    </xf>
    <xf numFmtId="1" fontId="43" fillId="0" borderId="52" xfId="3" applyNumberFormat="1" applyFont="1" applyFill="1" applyBorder="1" applyAlignment="1">
      <alignment horizontal="center" vertical="center"/>
    </xf>
    <xf numFmtId="1" fontId="43" fillId="0" borderId="43" xfId="3" applyNumberFormat="1" applyFont="1" applyFill="1" applyBorder="1" applyAlignment="1">
      <alignment horizontal="center" vertical="center"/>
    </xf>
    <xf numFmtId="164" fontId="43" fillId="0" borderId="45" xfId="1" applyNumberFormat="1" applyFont="1" applyBorder="1" applyAlignment="1">
      <alignment horizontal="left" vertical="center" wrapText="1"/>
    </xf>
    <xf numFmtId="165" fontId="50" fillId="0" borderId="46" xfId="1" applyNumberFormat="1" applyFont="1" applyBorder="1" applyAlignment="1">
      <alignment horizontal="center" vertical="center"/>
    </xf>
    <xf numFmtId="165" fontId="43" fillId="6" borderId="46" xfId="1" applyNumberFormat="1" applyFont="1" applyFill="1" applyBorder="1" applyAlignment="1">
      <alignment horizontal="center" vertical="center"/>
    </xf>
    <xf numFmtId="165" fontId="43" fillId="6" borderId="10" xfId="1" applyNumberFormat="1" applyFont="1" applyFill="1" applyBorder="1" applyAlignment="1">
      <alignment horizontal="center" vertical="center"/>
    </xf>
    <xf numFmtId="165" fontId="20" fillId="0" borderId="10" xfId="1" applyNumberFormat="1" applyFont="1" applyBorder="1" applyAlignment="1">
      <alignment horizontal="center" vertical="center"/>
    </xf>
    <xf numFmtId="165" fontId="20" fillId="0" borderId="58" xfId="1" applyNumberFormat="1" applyFont="1" applyBorder="1" applyAlignment="1">
      <alignment horizontal="center" vertical="center"/>
    </xf>
    <xf numFmtId="49" fontId="6" fillId="0" borderId="52" xfId="2" applyNumberFormat="1" applyFont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164" fontId="8" fillId="0" borderId="55" xfId="3" applyNumberFormat="1" applyFont="1" applyFill="1" applyBorder="1" applyAlignment="1">
      <alignment horizontal="center" vertical="center"/>
    </xf>
    <xf numFmtId="164" fontId="8" fillId="0" borderId="56" xfId="3" applyNumberFormat="1" applyFont="1" applyFill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  <xf numFmtId="165" fontId="50" fillId="0" borderId="11" xfId="1" applyNumberFormat="1" applyFont="1" applyBorder="1" applyAlignment="1">
      <alignment horizontal="center" vertical="center"/>
    </xf>
    <xf numFmtId="165" fontId="20" fillId="0" borderId="53" xfId="1" applyNumberFormat="1" applyFont="1" applyBorder="1" applyAlignment="1">
      <alignment horizontal="center" vertical="center"/>
    </xf>
    <xf numFmtId="165" fontId="6" fillId="0" borderId="13" xfId="1" applyNumberFormat="1" applyFont="1" applyBorder="1" applyAlignment="1">
      <alignment horizontal="center" vertical="center"/>
    </xf>
    <xf numFmtId="165" fontId="20" fillId="0" borderId="43" xfId="1" applyNumberFormat="1" applyFont="1" applyBorder="1" applyAlignment="1">
      <alignment horizontal="center" vertical="center"/>
    </xf>
    <xf numFmtId="1" fontId="43" fillId="6" borderId="54" xfId="3" applyNumberFormat="1" applyFont="1" applyFill="1" applyBorder="1" applyAlignment="1">
      <alignment horizontal="center" vertical="center"/>
    </xf>
    <xf numFmtId="165" fontId="6" fillId="6" borderId="0" xfId="1" applyNumberFormat="1" applyFont="1" applyFill="1" applyAlignment="1">
      <alignment horizontal="center" vertical="center"/>
    </xf>
    <xf numFmtId="164" fontId="6" fillId="0" borderId="57" xfId="1" applyNumberFormat="1" applyFont="1" applyBorder="1" applyAlignment="1">
      <alignment horizontal="left" vertical="center" wrapText="1"/>
    </xf>
    <xf numFmtId="164" fontId="6" fillId="0" borderId="52" xfId="1" applyNumberFormat="1" applyFont="1" applyBorder="1" applyAlignment="1">
      <alignment horizontal="center" vertical="center" wrapText="1"/>
    </xf>
    <xf numFmtId="165" fontId="6" fillId="0" borderId="52" xfId="1" applyNumberFormat="1" applyFont="1" applyBorder="1" applyAlignment="1">
      <alignment horizontal="center" vertical="center" wrapText="1"/>
    </xf>
    <xf numFmtId="165" fontId="6" fillId="6" borderId="42" xfId="1" applyNumberFormat="1" applyFont="1" applyFill="1" applyBorder="1" applyAlignment="1">
      <alignment vertical="center"/>
    </xf>
    <xf numFmtId="164" fontId="6" fillId="6" borderId="21" xfId="1" applyNumberFormat="1" applyFont="1" applyFill="1" applyBorder="1" applyAlignment="1">
      <alignment vertical="center" wrapText="1"/>
    </xf>
    <xf numFmtId="164" fontId="34" fillId="6" borderId="46" xfId="1" applyNumberFormat="1" applyFont="1" applyFill="1" applyBorder="1" applyAlignment="1">
      <alignment vertical="center" wrapText="1"/>
    </xf>
    <xf numFmtId="165" fontId="6" fillId="0" borderId="52" xfId="1" applyNumberFormat="1" applyFont="1" applyBorder="1" applyAlignment="1">
      <alignment vertical="center" wrapText="1"/>
    </xf>
    <xf numFmtId="165" fontId="6" fillId="0" borderId="10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6" fillId="6" borderId="36" xfId="1" applyNumberFormat="1" applyFont="1" applyFill="1" applyBorder="1" applyAlignment="1">
      <alignment horizontal="center" vertical="center" wrapText="1"/>
    </xf>
    <xf numFmtId="165" fontId="6" fillId="6" borderId="11" xfId="1" applyNumberFormat="1" applyFont="1" applyFill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5" fontId="6" fillId="0" borderId="53" xfId="1" applyNumberFormat="1" applyFont="1" applyBorder="1" applyAlignment="1">
      <alignment horizontal="center" vertical="center" wrapText="1"/>
    </xf>
    <xf numFmtId="165" fontId="6" fillId="6" borderId="42" xfId="1" applyNumberFormat="1" applyFont="1" applyFill="1" applyBorder="1" applyAlignment="1">
      <alignment horizontal="center" vertical="center" wrapText="1"/>
    </xf>
    <xf numFmtId="165" fontId="6" fillId="6" borderId="53" xfId="1" applyNumberFormat="1" applyFont="1" applyFill="1" applyBorder="1" applyAlignment="1">
      <alignment horizontal="center" vertical="center" wrapText="1"/>
    </xf>
    <xf numFmtId="164" fontId="6" fillId="0" borderId="49" xfId="1" applyNumberFormat="1" applyFont="1" applyBorder="1" applyAlignment="1">
      <alignment vertical="center" wrapText="1"/>
    </xf>
    <xf numFmtId="164" fontId="6" fillId="0" borderId="16" xfId="1" applyNumberFormat="1" applyFont="1" applyBorder="1" applyAlignment="1">
      <alignment horizontal="center" vertical="center" wrapText="1"/>
    </xf>
    <xf numFmtId="165" fontId="6" fillId="0" borderId="16" xfId="1" applyNumberFormat="1" applyFont="1" applyBorder="1" applyAlignment="1">
      <alignment horizontal="center" vertical="center" wrapText="1"/>
    </xf>
    <xf numFmtId="165" fontId="6" fillId="0" borderId="17" xfId="1" applyNumberFormat="1" applyFont="1" applyBorder="1" applyAlignment="1">
      <alignment horizontal="center" vertical="center" wrapText="1"/>
    </xf>
    <xf numFmtId="165" fontId="6" fillId="6" borderId="47" xfId="1" applyNumberFormat="1" applyFont="1" applyFill="1" applyBorder="1" applyAlignment="1">
      <alignment horizontal="center" vertical="center" wrapText="1"/>
    </xf>
    <xf numFmtId="165" fontId="6" fillId="6" borderId="17" xfId="1" applyNumberFormat="1" applyFont="1" applyFill="1" applyBorder="1" applyAlignment="1">
      <alignment horizontal="center" vertical="center" wrapText="1"/>
    </xf>
    <xf numFmtId="164" fontId="34" fillId="6" borderId="16" xfId="1" applyNumberFormat="1" applyFont="1" applyFill="1" applyBorder="1" applyAlignment="1">
      <alignment horizontal="left" vertical="center" wrapText="1"/>
    </xf>
    <xf numFmtId="49" fontId="21" fillId="2" borderId="12" xfId="0" applyNumberFormat="1" applyFont="1" applyFill="1" applyBorder="1" applyAlignment="1">
      <alignment vertical="top"/>
    </xf>
    <xf numFmtId="49" fontId="21" fillId="2" borderId="23" xfId="0" applyNumberFormat="1" applyFont="1" applyFill="1" applyBorder="1" applyAlignment="1">
      <alignment vertical="top"/>
    </xf>
    <xf numFmtId="1" fontId="8" fillId="6" borderId="54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164" fontId="8" fillId="0" borderId="10" xfId="1" applyNumberFormat="1" applyFont="1" applyBorder="1" applyAlignment="1">
      <alignment vertical="center" wrapText="1"/>
    </xf>
    <xf numFmtId="164" fontId="32" fillId="0" borderId="16" xfId="1" applyNumberFormat="1" applyFont="1" applyBorder="1" applyAlignment="1">
      <alignment vertical="center" wrapText="1"/>
    </xf>
    <xf numFmtId="49" fontId="6" fillId="0" borderId="10" xfId="3" applyNumberFormat="1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/>
    </xf>
    <xf numFmtId="49" fontId="16" fillId="0" borderId="38" xfId="1" applyNumberFormat="1" applyFont="1" applyBorder="1" applyAlignment="1">
      <alignment horizontal="center" vertical="center"/>
    </xf>
    <xf numFmtId="164" fontId="8" fillId="6" borderId="38" xfId="1" applyNumberFormat="1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center" vertical="center"/>
    </xf>
    <xf numFmtId="49" fontId="21" fillId="2" borderId="15" xfId="0" applyNumberFormat="1" applyFont="1" applyFill="1" applyBorder="1" applyAlignment="1">
      <alignment vertical="center"/>
    </xf>
    <xf numFmtId="49" fontId="16" fillId="4" borderId="55" xfId="1" applyNumberFormat="1" applyFont="1" applyFill="1" applyBorder="1" applyAlignment="1">
      <alignment vertical="center"/>
    </xf>
    <xf numFmtId="165" fontId="16" fillId="0" borderId="55" xfId="3" applyNumberFormat="1" applyFont="1" applyFill="1" applyBorder="1" applyAlignment="1">
      <alignment horizontal="center" vertical="center"/>
    </xf>
    <xf numFmtId="165" fontId="16" fillId="0" borderId="57" xfId="3" applyNumberFormat="1" applyFont="1" applyFill="1" applyBorder="1" applyAlignment="1">
      <alignment horizontal="center" vertical="center"/>
    </xf>
    <xf numFmtId="165" fontId="16" fillId="0" borderId="56" xfId="3" applyNumberFormat="1" applyFont="1" applyFill="1" applyBorder="1" applyAlignment="1">
      <alignment horizontal="center" vertical="center"/>
    </xf>
    <xf numFmtId="49" fontId="16" fillId="4" borderId="46" xfId="1" applyNumberFormat="1" applyFont="1" applyFill="1" applyBorder="1" applyAlignment="1">
      <alignment vertical="center"/>
    </xf>
    <xf numFmtId="49" fontId="16" fillId="3" borderId="46" xfId="1" applyNumberFormat="1" applyFont="1" applyFill="1" applyBorder="1" applyAlignment="1">
      <alignment vertical="center"/>
    </xf>
    <xf numFmtId="49" fontId="21" fillId="2" borderId="81" xfId="0" applyNumberFormat="1" applyFont="1" applyFill="1" applyBorder="1" applyAlignment="1">
      <alignment vertical="center"/>
    </xf>
    <xf numFmtId="49" fontId="21" fillId="2" borderId="59" xfId="0" applyNumberFormat="1" applyFont="1" applyFill="1" applyBorder="1" applyAlignment="1">
      <alignment vertical="center"/>
    </xf>
    <xf numFmtId="49" fontId="21" fillId="2" borderId="41" xfId="0" applyNumberFormat="1" applyFont="1" applyFill="1" applyBorder="1" applyAlignment="1">
      <alignment vertical="center"/>
    </xf>
    <xf numFmtId="165" fontId="8" fillId="0" borderId="55" xfId="3" applyNumberFormat="1" applyFont="1" applyFill="1" applyBorder="1" applyAlignment="1">
      <alignment horizontal="center" vertical="center"/>
    </xf>
    <xf numFmtId="165" fontId="8" fillId="0" borderId="56" xfId="3" applyNumberFormat="1" applyFont="1" applyFill="1" applyBorder="1" applyAlignment="1">
      <alignment horizontal="center" vertical="center"/>
    </xf>
    <xf numFmtId="165" fontId="8" fillId="0" borderId="36" xfId="3" applyNumberFormat="1" applyFont="1" applyFill="1" applyBorder="1" applyAlignment="1">
      <alignment horizontal="center" vertical="center"/>
    </xf>
    <xf numFmtId="165" fontId="16" fillId="0" borderId="36" xfId="3" applyNumberFormat="1" applyFont="1" applyFill="1" applyBorder="1" applyAlignment="1">
      <alignment horizontal="center" vertical="center"/>
    </xf>
    <xf numFmtId="165" fontId="16" fillId="0" borderId="6" xfId="3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horizontal="center" vertical="center"/>
    </xf>
    <xf numFmtId="1" fontId="8" fillId="0" borderId="36" xfId="3" applyNumberFormat="1" applyFont="1" applyFill="1" applyBorder="1" applyAlignment="1">
      <alignment horizontal="center" vertical="center"/>
    </xf>
    <xf numFmtId="164" fontId="20" fillId="0" borderId="55" xfId="1" applyNumberFormat="1" applyFont="1" applyBorder="1" applyAlignment="1">
      <alignment horizontal="center" vertical="center"/>
    </xf>
    <xf numFmtId="165" fontId="20" fillId="0" borderId="55" xfId="1" applyNumberFormat="1" applyFont="1" applyBorder="1" applyAlignment="1">
      <alignment horizontal="center" vertical="center"/>
    </xf>
    <xf numFmtId="1" fontId="20" fillId="0" borderId="52" xfId="3" applyNumberFormat="1" applyFont="1" applyFill="1" applyBorder="1" applyAlignment="1">
      <alignment horizontal="center" vertical="center"/>
    </xf>
    <xf numFmtId="1" fontId="20" fillId="0" borderId="53" xfId="3" applyNumberFormat="1" applyFont="1" applyFill="1" applyBorder="1" applyAlignment="1">
      <alignment horizontal="center" vertical="center"/>
    </xf>
    <xf numFmtId="49" fontId="51" fillId="6" borderId="46" xfId="2" applyNumberFormat="1" applyFont="1" applyFill="1" applyBorder="1" applyAlignment="1">
      <alignment horizontal="center" vertical="center" wrapText="1"/>
    </xf>
    <xf numFmtId="165" fontId="6" fillId="0" borderId="10" xfId="3" applyNumberFormat="1" applyFont="1" applyFill="1" applyBorder="1" applyAlignment="1">
      <alignment horizontal="center" vertical="center"/>
    </xf>
    <xf numFmtId="164" fontId="8" fillId="0" borderId="49" xfId="3" applyNumberFormat="1" applyFont="1" applyFill="1" applyBorder="1" applyAlignment="1">
      <alignment horizontal="center" vertical="center"/>
    </xf>
    <xf numFmtId="165" fontId="8" fillId="0" borderId="49" xfId="3" applyNumberFormat="1" applyFont="1" applyFill="1" applyBorder="1" applyAlignment="1">
      <alignment horizontal="center" vertical="center"/>
    </xf>
    <xf numFmtId="165" fontId="8" fillId="0" borderId="13" xfId="3" applyNumberFormat="1" applyFont="1" applyFill="1" applyBorder="1" applyAlignment="1">
      <alignment horizontal="center" vertical="center"/>
    </xf>
    <xf numFmtId="164" fontId="8" fillId="0" borderId="54" xfId="1" applyNumberFormat="1" applyFont="1" applyBorder="1" applyAlignment="1">
      <alignment vertical="center" wrapText="1"/>
    </xf>
    <xf numFmtId="1" fontId="8" fillId="0" borderId="54" xfId="3" applyNumberFormat="1" applyFont="1" applyFill="1" applyBorder="1" applyAlignment="1">
      <alignment horizontal="center" vertical="center"/>
    </xf>
    <xf numFmtId="164" fontId="37" fillId="7" borderId="54" xfId="3" applyNumberFormat="1" applyFont="1" applyFill="1" applyBorder="1" applyAlignment="1">
      <alignment horizontal="center" vertical="center"/>
    </xf>
    <xf numFmtId="49" fontId="43" fillId="0" borderId="16" xfId="2" applyNumberFormat="1" applyFont="1" applyBorder="1" applyAlignment="1">
      <alignment horizontal="center" vertical="center" wrapText="1"/>
    </xf>
    <xf numFmtId="49" fontId="43" fillId="0" borderId="47" xfId="2" applyNumberFormat="1" applyFont="1" applyBorder="1" applyAlignment="1">
      <alignment horizontal="center" vertical="center" wrapText="1"/>
    </xf>
    <xf numFmtId="165" fontId="37" fillId="0" borderId="10" xfId="3" applyNumberFormat="1" applyFont="1" applyFill="1" applyBorder="1" applyAlignment="1">
      <alignment horizontal="center" vertical="center"/>
    </xf>
    <xf numFmtId="165" fontId="37" fillId="0" borderId="21" xfId="3" applyNumberFormat="1" applyFont="1" applyFill="1" applyBorder="1" applyAlignment="1">
      <alignment horizontal="center" vertical="center"/>
    </xf>
    <xf numFmtId="165" fontId="37" fillId="0" borderId="11" xfId="3" applyNumberFormat="1" applyFont="1" applyFill="1" applyBorder="1" applyAlignment="1">
      <alignment horizontal="center" vertical="center"/>
    </xf>
    <xf numFmtId="165" fontId="37" fillId="0" borderId="22" xfId="3" applyNumberFormat="1" applyFont="1" applyFill="1" applyBorder="1" applyAlignment="1">
      <alignment horizontal="center" vertical="center"/>
    </xf>
    <xf numFmtId="164" fontId="8" fillId="0" borderId="21" xfId="3" applyNumberFormat="1" applyFont="1" applyFill="1" applyBorder="1" applyAlignment="1">
      <alignment horizontal="center" vertical="center"/>
    </xf>
    <xf numFmtId="165" fontId="8" fillId="0" borderId="39" xfId="3" applyNumberFormat="1" applyFont="1" applyFill="1" applyBorder="1" applyAlignment="1">
      <alignment horizontal="center" vertical="center"/>
    </xf>
    <xf numFmtId="165" fontId="8" fillId="0" borderId="21" xfId="3" applyNumberFormat="1" applyFont="1" applyFill="1" applyBorder="1" applyAlignment="1">
      <alignment horizontal="center" vertical="center"/>
    </xf>
    <xf numFmtId="165" fontId="8" fillId="0" borderId="22" xfId="3" applyNumberFormat="1" applyFont="1" applyFill="1" applyBorder="1" applyAlignment="1">
      <alignment horizontal="center" vertical="center"/>
    </xf>
    <xf numFmtId="165" fontId="37" fillId="7" borderId="65" xfId="3" applyNumberFormat="1" applyFont="1" applyFill="1" applyBorder="1" applyAlignment="1">
      <alignment horizontal="center" vertical="center"/>
    </xf>
    <xf numFmtId="49" fontId="43" fillId="0" borderId="38" xfId="2" applyNumberFormat="1" applyFont="1" applyBorder="1" applyAlignment="1">
      <alignment vertical="center" wrapText="1"/>
    </xf>
    <xf numFmtId="165" fontId="37" fillId="0" borderId="47" xfId="3" applyNumberFormat="1" applyFont="1" applyFill="1" applyBorder="1" applyAlignment="1">
      <alignment horizontal="center" vertical="center"/>
    </xf>
    <xf numFmtId="165" fontId="37" fillId="0" borderId="17" xfId="3" applyNumberFormat="1" applyFont="1" applyFill="1" applyBorder="1" applyAlignment="1">
      <alignment horizontal="center" vertical="center"/>
    </xf>
    <xf numFmtId="49" fontId="43" fillId="0" borderId="10" xfId="2" applyNumberFormat="1" applyFont="1" applyBorder="1" applyAlignment="1">
      <alignment horizontal="center" vertical="center" wrapText="1"/>
    </xf>
    <xf numFmtId="165" fontId="8" fillId="0" borderId="47" xfId="3" applyNumberFormat="1" applyFont="1" applyFill="1" applyBorder="1" applyAlignment="1">
      <alignment horizontal="center" vertical="center"/>
    </xf>
    <xf numFmtId="165" fontId="8" fillId="0" borderId="74" xfId="3" applyNumberFormat="1" applyFont="1" applyFill="1" applyBorder="1" applyAlignment="1">
      <alignment horizontal="center" vertical="center"/>
    </xf>
    <xf numFmtId="1" fontId="43" fillId="6" borderId="39" xfId="3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73" xfId="0" applyNumberFormat="1" applyFont="1" applyFill="1" applyBorder="1" applyAlignment="1">
      <alignment horizontal="center" vertical="center"/>
    </xf>
    <xf numFmtId="49" fontId="7" fillId="3" borderId="9" xfId="1" applyNumberFormat="1" applyFont="1" applyFill="1" applyBorder="1" applyAlignment="1">
      <alignment horizontal="center" vertical="center"/>
    </xf>
    <xf numFmtId="49" fontId="7" fillId="3" borderId="41" xfId="1" applyNumberFormat="1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>
      <alignment horizontal="center" vertical="center"/>
    </xf>
    <xf numFmtId="49" fontId="7" fillId="4" borderId="21" xfId="1" applyNumberFormat="1" applyFont="1" applyFill="1" applyBorder="1" applyAlignment="1">
      <alignment horizontal="center" vertical="center"/>
    </xf>
    <xf numFmtId="49" fontId="7" fillId="5" borderId="10" xfId="1" applyNumberFormat="1" applyFont="1" applyFill="1" applyBorder="1" applyAlignment="1">
      <alignment horizontal="center" vertical="center"/>
    </xf>
    <xf numFmtId="49" fontId="7" fillId="5" borderId="21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164" fontId="8" fillId="6" borderId="10" xfId="1" applyNumberFormat="1" applyFont="1" applyFill="1" applyBorder="1" applyAlignment="1">
      <alignment horizontal="left" vertical="center" wrapText="1"/>
    </xf>
    <xf numFmtId="164" fontId="8" fillId="6" borderId="21" xfId="1" applyNumberFormat="1" applyFont="1" applyFill="1" applyBorder="1" applyAlignment="1">
      <alignment horizontal="left" vertical="center" wrapText="1"/>
    </xf>
    <xf numFmtId="49" fontId="8" fillId="6" borderId="10" xfId="2" applyNumberFormat="1" applyFont="1" applyFill="1" applyBorder="1" applyAlignment="1">
      <alignment horizontal="center" vertical="center" wrapText="1"/>
    </xf>
    <xf numFmtId="49" fontId="8" fillId="6" borderId="21" xfId="2" applyNumberFormat="1" applyFont="1" applyFill="1" applyBorder="1" applyAlignment="1">
      <alignment horizontal="center" vertical="center" wrapText="1"/>
    </xf>
    <xf numFmtId="49" fontId="8" fillId="6" borderId="10" xfId="2" applyNumberFormat="1" applyFont="1" applyFill="1" applyBorder="1" applyAlignment="1">
      <alignment horizontal="center" vertical="top" wrapText="1"/>
    </xf>
    <xf numFmtId="49" fontId="8" fillId="6" borderId="21" xfId="2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textRotation="90" wrapText="1"/>
    </xf>
    <xf numFmtId="49" fontId="6" fillId="0" borderId="12" xfId="1" applyNumberFormat="1" applyFont="1" applyBorder="1" applyAlignment="1">
      <alignment horizontal="center" vertical="center" textRotation="90" wrapText="1"/>
    </xf>
    <xf numFmtId="49" fontId="6" fillId="0" borderId="3" xfId="1" applyNumberFormat="1" applyFont="1" applyBorder="1" applyAlignment="1">
      <alignment horizontal="center" vertical="center" textRotation="90" wrapText="1"/>
    </xf>
    <xf numFmtId="49" fontId="6" fillId="0" borderId="13" xfId="1" applyNumberFormat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23" xfId="1" applyFont="1" applyBorder="1" applyAlignment="1">
      <alignment horizontal="center" vertical="center" textRotation="90" wrapText="1"/>
    </xf>
    <xf numFmtId="2" fontId="6" fillId="0" borderId="9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 wrapText="1"/>
    </xf>
    <xf numFmtId="2" fontId="6" fillId="0" borderId="11" xfId="1" applyNumberFormat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textRotation="90" wrapText="1"/>
    </xf>
    <xf numFmtId="0" fontId="6" fillId="0" borderId="20" xfId="1" applyFont="1" applyBorder="1" applyAlignment="1">
      <alignment horizontal="center" vertical="center" textRotation="90" wrapText="1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22" xfId="1" applyFont="1" applyBorder="1" applyAlignment="1">
      <alignment horizontal="center" vertical="center" textRotation="90" wrapText="1"/>
    </xf>
    <xf numFmtId="0" fontId="6" fillId="0" borderId="1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textRotation="90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7" fillId="2" borderId="26" xfId="1" applyNumberFormat="1" applyFont="1" applyFill="1" applyBorder="1" applyAlignment="1">
      <alignment horizontal="left" vertical="center" wrapText="1"/>
    </xf>
    <xf numFmtId="164" fontId="7" fillId="2" borderId="27" xfId="1" applyNumberFormat="1" applyFont="1" applyFill="1" applyBorder="1" applyAlignment="1">
      <alignment horizontal="left" vertical="center" wrapText="1"/>
    </xf>
    <xf numFmtId="164" fontId="7" fillId="3" borderId="29" xfId="1" applyNumberFormat="1" applyFont="1" applyFill="1" applyBorder="1" applyAlignment="1">
      <alignment horizontal="left" vertical="center"/>
    </xf>
    <xf numFmtId="164" fontId="7" fillId="3" borderId="26" xfId="1" applyNumberFormat="1" applyFont="1" applyFill="1" applyBorder="1" applyAlignment="1">
      <alignment horizontal="left" vertical="center"/>
    </xf>
    <xf numFmtId="164" fontId="7" fillId="3" borderId="27" xfId="1" applyNumberFormat="1" applyFont="1" applyFill="1" applyBorder="1" applyAlignment="1">
      <alignment horizontal="left" vertical="center"/>
    </xf>
    <xf numFmtId="49" fontId="7" fillId="4" borderId="29" xfId="1" applyNumberFormat="1" applyFont="1" applyFill="1" applyBorder="1" applyAlignment="1">
      <alignment horizontal="left" vertical="center"/>
    </xf>
    <xf numFmtId="49" fontId="7" fillId="4" borderId="26" xfId="1" applyNumberFormat="1" applyFont="1" applyFill="1" applyBorder="1" applyAlignment="1">
      <alignment horizontal="left" vertical="center"/>
    </xf>
    <xf numFmtId="49" fontId="7" fillId="4" borderId="27" xfId="1" applyNumberFormat="1" applyFont="1" applyFill="1" applyBorder="1" applyAlignment="1">
      <alignment horizontal="left" vertical="center"/>
    </xf>
    <xf numFmtId="164" fontId="7" fillId="5" borderId="33" xfId="1" applyNumberFormat="1" applyFont="1" applyFill="1" applyBorder="1" applyAlignment="1">
      <alignment horizontal="left" vertical="center" wrapText="1"/>
    </xf>
    <xf numFmtId="164" fontId="7" fillId="5" borderId="34" xfId="1" applyNumberFormat="1" applyFont="1" applyFill="1" applyBorder="1" applyAlignment="1">
      <alignment horizontal="left" vertical="center" wrapText="1"/>
    </xf>
    <xf numFmtId="164" fontId="7" fillId="5" borderId="3" xfId="1" applyNumberFormat="1" applyFont="1" applyFill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textRotation="90" wrapText="1"/>
    </xf>
    <xf numFmtId="49" fontId="7" fillId="3" borderId="35" xfId="1" applyNumberFormat="1" applyFont="1" applyFill="1" applyBorder="1" applyAlignment="1">
      <alignment horizontal="center" vertical="center"/>
    </xf>
    <xf numFmtId="49" fontId="7" fillId="3" borderId="45" xfId="1" applyNumberFormat="1" applyFont="1" applyFill="1" applyBorder="1" applyAlignment="1">
      <alignment horizontal="center" vertical="center"/>
    </xf>
    <xf numFmtId="49" fontId="7" fillId="3" borderId="24" xfId="1" applyNumberFormat="1" applyFont="1" applyFill="1" applyBorder="1" applyAlignment="1">
      <alignment horizontal="center" vertical="center"/>
    </xf>
    <xf numFmtId="49" fontId="7" fillId="4" borderId="32" xfId="1" applyNumberFormat="1" applyFont="1" applyFill="1" applyBorder="1" applyAlignment="1">
      <alignment horizontal="center" vertical="center"/>
    </xf>
    <xf numFmtId="49" fontId="7" fillId="4" borderId="46" xfId="1" applyNumberFormat="1" applyFont="1" applyFill="1" applyBorder="1" applyAlignment="1">
      <alignment horizontal="center" vertical="center"/>
    </xf>
    <xf numFmtId="49" fontId="7" fillId="4" borderId="38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5" borderId="32" xfId="1" applyNumberFormat="1" applyFont="1" applyFill="1" applyBorder="1" applyAlignment="1">
      <alignment horizontal="center" vertical="center"/>
    </xf>
    <xf numFmtId="49" fontId="7" fillId="5" borderId="38" xfId="1" applyNumberFormat="1" applyFont="1" applyFill="1" applyBorder="1" applyAlignment="1">
      <alignment horizontal="center" vertical="center"/>
    </xf>
    <xf numFmtId="49" fontId="7" fillId="0" borderId="32" xfId="1" applyNumberFormat="1" applyFont="1" applyBorder="1" applyAlignment="1">
      <alignment horizontal="center" vertical="center"/>
    </xf>
    <xf numFmtId="49" fontId="7" fillId="0" borderId="38" xfId="1" applyNumberFormat="1" applyFont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left" vertical="center" wrapText="1"/>
    </xf>
    <xf numFmtId="164" fontId="6" fillId="6" borderId="38" xfId="1" applyNumberFormat="1" applyFont="1" applyFill="1" applyBorder="1" applyAlignment="1">
      <alignment horizontal="left" vertical="center" wrapText="1"/>
    </xf>
    <xf numFmtId="49" fontId="6" fillId="6" borderId="32" xfId="2" applyNumberFormat="1" applyFont="1" applyFill="1" applyBorder="1" applyAlignment="1">
      <alignment horizontal="center" vertical="center" wrapText="1"/>
    </xf>
    <xf numFmtId="49" fontId="6" fillId="6" borderId="46" xfId="2" applyNumberFormat="1" applyFont="1" applyFill="1" applyBorder="1" applyAlignment="1">
      <alignment horizontal="center" vertical="center" wrapText="1"/>
    </xf>
    <xf numFmtId="49" fontId="6" fillId="6" borderId="38" xfId="2" applyNumberFormat="1" applyFont="1" applyFill="1" applyBorder="1" applyAlignment="1">
      <alignment horizontal="center" vertical="center" wrapText="1"/>
    </xf>
    <xf numFmtId="164" fontId="6" fillId="0" borderId="35" xfId="1" applyNumberFormat="1" applyFont="1" applyBorder="1" applyAlignment="1">
      <alignment horizontal="left" vertical="center" wrapText="1"/>
    </xf>
    <xf numFmtId="164" fontId="6" fillId="0" borderId="45" xfId="1" applyNumberFormat="1" applyFont="1" applyBorder="1" applyAlignment="1">
      <alignment horizontal="left" vertical="center" wrapText="1"/>
    </xf>
    <xf numFmtId="1" fontId="6" fillId="0" borderId="32" xfId="3" applyNumberFormat="1" applyFont="1" applyFill="1" applyBorder="1" applyAlignment="1">
      <alignment horizontal="center" vertical="center"/>
    </xf>
    <xf numFmtId="1" fontId="6" fillId="0" borderId="46" xfId="3" applyNumberFormat="1" applyFont="1" applyFill="1" applyBorder="1" applyAlignment="1">
      <alignment horizontal="center" vertical="center"/>
    </xf>
    <xf numFmtId="1" fontId="6" fillId="0" borderId="44" xfId="3" applyNumberFormat="1" applyFont="1" applyFill="1" applyBorder="1" applyAlignment="1">
      <alignment horizontal="center" vertical="center"/>
    </xf>
    <xf numFmtId="1" fontId="6" fillId="0" borderId="48" xfId="3" applyNumberFormat="1" applyFont="1" applyFill="1" applyBorder="1" applyAlignment="1">
      <alignment horizontal="center" vertical="center"/>
    </xf>
    <xf numFmtId="1" fontId="6" fillId="6" borderId="10" xfId="2" applyNumberFormat="1" applyFont="1" applyFill="1" applyBorder="1" applyAlignment="1">
      <alignment horizontal="center" vertical="center" wrapText="1"/>
    </xf>
    <xf numFmtId="1" fontId="6" fillId="6" borderId="21" xfId="2" applyNumberFormat="1" applyFont="1" applyFill="1" applyBorder="1" applyAlignment="1">
      <alignment horizontal="center" vertical="center" wrapText="1"/>
    </xf>
    <xf numFmtId="49" fontId="6" fillId="6" borderId="10" xfId="2" applyNumberFormat="1" applyFont="1" applyFill="1" applyBorder="1" applyAlignment="1">
      <alignment horizontal="center" vertical="center" wrapText="1"/>
    </xf>
    <xf numFmtId="49" fontId="6" fillId="6" borderId="21" xfId="2" applyNumberFormat="1" applyFont="1" applyFill="1" applyBorder="1" applyAlignment="1">
      <alignment horizontal="center" vertical="center" wrapText="1"/>
    </xf>
    <xf numFmtId="164" fontId="8" fillId="0" borderId="35" xfId="1" applyNumberFormat="1" applyFont="1" applyBorder="1" applyAlignment="1">
      <alignment horizontal="left" vertical="center" wrapText="1"/>
    </xf>
    <xf numFmtId="164" fontId="8" fillId="0" borderId="45" xfId="1" applyNumberFormat="1" applyFont="1" applyBorder="1" applyAlignment="1">
      <alignment horizontal="left" vertical="center" wrapText="1"/>
    </xf>
    <xf numFmtId="164" fontId="6" fillId="6" borderId="10" xfId="1" applyNumberFormat="1" applyFont="1" applyFill="1" applyBorder="1" applyAlignment="1">
      <alignment horizontal="left" vertical="center" wrapText="1"/>
    </xf>
    <xf numFmtId="164" fontId="6" fillId="6" borderId="21" xfId="1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1" fontId="6" fillId="6" borderId="44" xfId="3" applyNumberFormat="1" applyFont="1" applyFill="1" applyBorder="1" applyAlignment="1">
      <alignment horizontal="center" vertical="center"/>
    </xf>
    <xf numFmtId="1" fontId="6" fillId="6" borderId="48" xfId="3" applyNumberFormat="1" applyFont="1" applyFill="1" applyBorder="1" applyAlignment="1">
      <alignment horizontal="center" vertical="center"/>
    </xf>
    <xf numFmtId="1" fontId="6" fillId="6" borderId="32" xfId="3" applyNumberFormat="1" applyFont="1" applyFill="1" applyBorder="1" applyAlignment="1">
      <alignment horizontal="center" vertical="center"/>
    </xf>
    <xf numFmtId="1" fontId="6" fillId="6" borderId="46" xfId="3" applyNumberFormat="1" applyFont="1" applyFill="1" applyBorder="1" applyAlignment="1">
      <alignment horizontal="center" vertical="center"/>
    </xf>
    <xf numFmtId="1" fontId="6" fillId="6" borderId="32" xfId="2" applyNumberFormat="1" applyFont="1" applyFill="1" applyBorder="1" applyAlignment="1">
      <alignment horizontal="center" vertical="center" wrapText="1"/>
    </xf>
    <xf numFmtId="1" fontId="6" fillId="6" borderId="38" xfId="2" applyNumberFormat="1" applyFont="1" applyFill="1" applyBorder="1" applyAlignment="1">
      <alignment horizontal="center" vertical="center" wrapText="1"/>
    </xf>
    <xf numFmtId="49" fontId="7" fillId="5" borderId="46" xfId="1" applyNumberFormat="1" applyFont="1" applyFill="1" applyBorder="1" applyAlignment="1">
      <alignment horizontal="center" vertical="center"/>
    </xf>
    <xf numFmtId="49" fontId="7" fillId="0" borderId="46" xfId="1" applyNumberFormat="1" applyFont="1" applyBorder="1" applyAlignment="1">
      <alignment horizontal="center" vertical="center"/>
    </xf>
    <xf numFmtId="164" fontId="6" fillId="6" borderId="46" xfId="1" applyNumberFormat="1" applyFont="1" applyFill="1" applyBorder="1" applyAlignment="1">
      <alignment horizontal="left" vertical="center" wrapText="1"/>
    </xf>
    <xf numFmtId="1" fontId="6" fillId="6" borderId="46" xfId="2" applyNumberFormat="1" applyFont="1" applyFill="1" applyBorder="1" applyAlignment="1">
      <alignment horizontal="center" vertical="center" wrapText="1"/>
    </xf>
    <xf numFmtId="165" fontId="6" fillId="6" borderId="35" xfId="1" applyNumberFormat="1" applyFont="1" applyFill="1" applyBorder="1" applyAlignment="1">
      <alignment horizontal="center" vertical="center"/>
    </xf>
    <xf numFmtId="165" fontId="6" fillId="6" borderId="51" xfId="1" applyNumberFormat="1" applyFont="1" applyFill="1" applyBorder="1" applyAlignment="1">
      <alignment horizontal="center" vertical="center"/>
    </xf>
    <xf numFmtId="165" fontId="6" fillId="6" borderId="44" xfId="1" applyNumberFormat="1" applyFont="1" applyFill="1" applyBorder="1" applyAlignment="1">
      <alignment horizontal="center" vertical="center"/>
    </xf>
    <xf numFmtId="165" fontId="6" fillId="6" borderId="53" xfId="1" applyNumberFormat="1" applyFont="1" applyFill="1" applyBorder="1" applyAlignment="1">
      <alignment horizontal="center" vertical="center"/>
    </xf>
    <xf numFmtId="49" fontId="7" fillId="3" borderId="51" xfId="1" applyNumberFormat="1" applyFont="1" applyFill="1" applyBorder="1" applyAlignment="1">
      <alignment horizontal="center" vertical="center"/>
    </xf>
    <xf numFmtId="49" fontId="7" fillId="4" borderId="52" xfId="1" applyNumberFormat="1" applyFont="1" applyFill="1" applyBorder="1" applyAlignment="1">
      <alignment horizontal="center" vertical="center"/>
    </xf>
    <xf numFmtId="49" fontId="7" fillId="5" borderId="52" xfId="1" applyNumberFormat="1" applyFont="1" applyFill="1" applyBorder="1" applyAlignment="1">
      <alignment horizontal="center" vertical="center"/>
    </xf>
    <xf numFmtId="49" fontId="7" fillId="0" borderId="52" xfId="1" applyNumberFormat="1" applyFont="1" applyBorder="1" applyAlignment="1">
      <alignment horizontal="center" vertical="center"/>
    </xf>
    <xf numFmtId="49" fontId="6" fillId="6" borderId="52" xfId="2" applyNumberFormat="1" applyFont="1" applyFill="1" applyBorder="1" applyAlignment="1">
      <alignment horizontal="center" vertical="center" wrapText="1"/>
    </xf>
    <xf numFmtId="164" fontId="6" fillId="0" borderId="32" xfId="1" applyNumberFormat="1" applyFont="1" applyBorder="1" applyAlignment="1">
      <alignment horizontal="center" vertical="center"/>
    </xf>
    <xf numFmtId="164" fontId="6" fillId="0" borderId="52" xfId="1" applyNumberFormat="1" applyFont="1" applyBorder="1" applyAlignment="1">
      <alignment horizontal="center" vertical="center"/>
    </xf>
    <xf numFmtId="165" fontId="6" fillId="0" borderId="32" xfId="1" applyNumberFormat="1" applyFont="1" applyBorder="1" applyAlignment="1">
      <alignment horizontal="center" vertical="center"/>
    </xf>
    <xf numFmtId="165" fontId="6" fillId="0" borderId="52" xfId="1" applyNumberFormat="1" applyFont="1" applyBorder="1" applyAlignment="1">
      <alignment horizontal="center" vertical="center"/>
    </xf>
    <xf numFmtId="165" fontId="6" fillId="0" borderId="44" xfId="1" applyNumberFormat="1" applyFont="1" applyBorder="1" applyAlignment="1">
      <alignment horizontal="center" vertical="center"/>
    </xf>
    <xf numFmtId="165" fontId="6" fillId="0" borderId="53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7" fillId="5" borderId="29" xfId="1" applyNumberFormat="1" applyFont="1" applyFill="1" applyBorder="1" applyAlignment="1">
      <alignment horizontal="right" vertical="center"/>
    </xf>
    <xf numFmtId="164" fontId="7" fillId="5" borderId="26" xfId="1" applyNumberFormat="1" applyFont="1" applyFill="1" applyBorder="1" applyAlignment="1">
      <alignment horizontal="right" vertical="center"/>
    </xf>
    <xf numFmtId="164" fontId="7" fillId="5" borderId="27" xfId="1" applyNumberFormat="1" applyFont="1" applyFill="1" applyBorder="1" applyAlignment="1">
      <alignment horizontal="right" vertical="center"/>
    </xf>
    <xf numFmtId="164" fontId="16" fillId="5" borderId="29" xfId="1" applyNumberFormat="1" applyFont="1" applyFill="1" applyBorder="1" applyAlignment="1">
      <alignment horizontal="left" vertical="center" wrapText="1"/>
    </xf>
    <xf numFmtId="164" fontId="16" fillId="5" borderId="26" xfId="1" applyNumberFormat="1" applyFont="1" applyFill="1" applyBorder="1" applyAlignment="1">
      <alignment horizontal="left" vertical="center" wrapText="1"/>
    </xf>
    <xf numFmtId="164" fontId="16" fillId="5" borderId="27" xfId="1" applyNumberFormat="1" applyFont="1" applyFill="1" applyBorder="1" applyAlignment="1">
      <alignment horizontal="left" vertical="center" wrapText="1"/>
    </xf>
    <xf numFmtId="49" fontId="7" fillId="5" borderId="37" xfId="1" applyNumberFormat="1" applyFont="1" applyFill="1" applyBorder="1" applyAlignment="1">
      <alignment horizontal="center" vertical="center"/>
    </xf>
    <xf numFmtId="49" fontId="7" fillId="5" borderId="43" xfId="1" applyNumberFormat="1" applyFont="1" applyFill="1" applyBorder="1" applyAlignment="1">
      <alignment horizontal="center" vertical="center"/>
    </xf>
    <xf numFmtId="49" fontId="7" fillId="5" borderId="40" xfId="1" applyNumberFormat="1" applyFont="1" applyFill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51" xfId="1" applyNumberFormat="1" applyFont="1" applyBorder="1" applyAlignment="1">
      <alignment horizontal="center" vertical="center"/>
    </xf>
    <xf numFmtId="49" fontId="7" fillId="0" borderId="41" xfId="1" applyNumberFormat="1" applyFont="1" applyBorder="1" applyAlignment="1">
      <alignment horizontal="center" vertical="center"/>
    </xf>
    <xf numFmtId="164" fontId="6" fillId="6" borderId="52" xfId="1" applyNumberFormat="1" applyFont="1" applyFill="1" applyBorder="1" applyAlignment="1">
      <alignment horizontal="left" vertical="center" wrapText="1"/>
    </xf>
    <xf numFmtId="164" fontId="7" fillId="5" borderId="20" xfId="1" applyNumberFormat="1" applyFont="1" applyFill="1" applyBorder="1" applyAlignment="1">
      <alignment horizontal="right" vertical="center"/>
    </xf>
    <xf numFmtId="164" fontId="7" fillId="5" borderId="1" xfId="1" applyNumberFormat="1" applyFont="1" applyFill="1" applyBorder="1" applyAlignment="1">
      <alignment horizontal="right" vertical="center"/>
    </xf>
    <xf numFmtId="164" fontId="7" fillId="5" borderId="54" xfId="1" applyNumberFormat="1" applyFont="1" applyFill="1" applyBorder="1" applyAlignment="1">
      <alignment horizontal="right" vertical="center"/>
    </xf>
    <xf numFmtId="164" fontId="7" fillId="5" borderId="65" xfId="1" applyNumberFormat="1" applyFont="1" applyFill="1" applyBorder="1" applyAlignment="1">
      <alignment horizontal="left" vertical="center" wrapText="1"/>
    </xf>
    <xf numFmtId="164" fontId="7" fillId="5" borderId="25" xfId="1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5" borderId="33" xfId="1" applyNumberFormat="1" applyFont="1" applyFill="1" applyBorder="1" applyAlignment="1">
      <alignment horizontal="center" vertical="center"/>
    </xf>
    <xf numFmtId="49" fontId="7" fillId="5" borderId="66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left" vertical="center" wrapText="1"/>
    </xf>
    <xf numFmtId="164" fontId="6" fillId="0" borderId="21" xfId="1" applyNumberFormat="1" applyFont="1" applyBorder="1" applyAlignment="1">
      <alignment horizontal="left" vertical="center" wrapText="1"/>
    </xf>
    <xf numFmtId="49" fontId="6" fillId="0" borderId="32" xfId="2" applyNumberFormat="1" applyFont="1" applyBorder="1" applyAlignment="1">
      <alignment horizontal="center" vertical="center" wrapText="1"/>
    </xf>
    <xf numFmtId="49" fontId="6" fillId="0" borderId="38" xfId="2" applyNumberFormat="1" applyFont="1" applyBorder="1" applyAlignment="1">
      <alignment horizontal="center" vertical="center" wrapText="1"/>
    </xf>
    <xf numFmtId="49" fontId="6" fillId="0" borderId="52" xfId="2" applyNumberFormat="1" applyFont="1" applyBorder="1" applyAlignment="1">
      <alignment horizontal="center" vertical="center" wrapText="1"/>
    </xf>
    <xf numFmtId="49" fontId="6" fillId="0" borderId="21" xfId="2" applyNumberFormat="1" applyFont="1" applyBorder="1" applyAlignment="1">
      <alignment horizontal="center" vertical="center" wrapText="1"/>
    </xf>
    <xf numFmtId="49" fontId="6" fillId="0" borderId="46" xfId="2" applyNumberFormat="1" applyFont="1" applyBorder="1" applyAlignment="1">
      <alignment horizontal="center" vertical="center" wrapText="1"/>
    </xf>
    <xf numFmtId="164" fontId="7" fillId="5" borderId="28" xfId="1" applyNumberFormat="1" applyFont="1" applyFill="1" applyBorder="1" applyAlignment="1">
      <alignment horizontal="right" vertical="center"/>
    </xf>
    <xf numFmtId="49" fontId="7" fillId="3" borderId="10" xfId="1" applyNumberFormat="1" applyFont="1" applyFill="1" applyBorder="1" applyAlignment="1">
      <alignment horizontal="center" vertical="center"/>
    </xf>
    <xf numFmtId="49" fontId="7" fillId="3" borderId="21" xfId="1" applyNumberFormat="1" applyFont="1" applyFill="1" applyBorder="1" applyAlignment="1">
      <alignment horizontal="center" vertical="center"/>
    </xf>
    <xf numFmtId="49" fontId="7" fillId="3" borderId="46" xfId="1" applyNumberFormat="1" applyFont="1" applyFill="1" applyBorder="1" applyAlignment="1">
      <alignment horizontal="center" vertical="center"/>
    </xf>
    <xf numFmtId="49" fontId="7" fillId="3" borderId="38" xfId="1" applyNumberFormat="1" applyFont="1" applyFill="1" applyBorder="1" applyAlignment="1">
      <alignment horizontal="center" vertical="center"/>
    </xf>
    <xf numFmtId="49" fontId="7" fillId="3" borderId="32" xfId="1" applyNumberFormat="1" applyFont="1" applyFill="1" applyBorder="1" applyAlignment="1">
      <alignment horizontal="center" vertical="center"/>
    </xf>
    <xf numFmtId="49" fontId="7" fillId="3" borderId="31" xfId="1" applyNumberFormat="1" applyFont="1" applyFill="1" applyBorder="1" applyAlignment="1">
      <alignment horizontal="center" vertical="center"/>
    </xf>
    <xf numFmtId="49" fontId="7" fillId="3" borderId="54" xfId="1" applyNumberFormat="1" applyFont="1" applyFill="1" applyBorder="1" applyAlignment="1">
      <alignment horizontal="center" vertical="center"/>
    </xf>
    <xf numFmtId="49" fontId="7" fillId="3" borderId="52" xfId="1" applyNumberFormat="1" applyFont="1" applyFill="1" applyBorder="1" applyAlignment="1">
      <alignment horizontal="center" vertical="center"/>
    </xf>
    <xf numFmtId="49" fontId="6" fillId="6" borderId="33" xfId="2" applyNumberFormat="1" applyFont="1" applyFill="1" applyBorder="1" applyAlignment="1">
      <alignment horizontal="center" vertical="center" wrapText="1"/>
    </xf>
    <xf numFmtId="49" fontId="6" fillId="6" borderId="50" xfId="2" applyNumberFormat="1" applyFont="1" applyFill="1" applyBorder="1" applyAlignment="1">
      <alignment horizontal="center" vertical="center" wrapText="1"/>
    </xf>
    <xf numFmtId="49" fontId="6" fillId="6" borderId="66" xfId="2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left" vertical="center" wrapText="1"/>
    </xf>
    <xf numFmtId="164" fontId="6" fillId="0" borderId="59" xfId="1" applyNumberFormat="1" applyFont="1" applyBorder="1" applyAlignment="1">
      <alignment horizontal="left" vertical="center" wrapText="1"/>
    </xf>
    <xf numFmtId="1" fontId="6" fillId="0" borderId="52" xfId="3" applyNumberFormat="1" applyFont="1" applyFill="1" applyBorder="1" applyAlignment="1">
      <alignment horizontal="center" vertical="center"/>
    </xf>
    <xf numFmtId="1" fontId="6" fillId="0" borderId="53" xfId="3" applyNumberFormat="1" applyFont="1" applyFill="1" applyBorder="1" applyAlignment="1">
      <alignment horizontal="center" vertical="center"/>
    </xf>
    <xf numFmtId="164" fontId="6" fillId="0" borderId="32" xfId="1" applyNumberFormat="1" applyFont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center" vertical="center"/>
    </xf>
    <xf numFmtId="164" fontId="6" fillId="6" borderId="55" xfId="1" applyNumberFormat="1" applyFont="1" applyFill="1" applyBorder="1" applyAlignment="1">
      <alignment horizontal="left" vertical="center" wrapText="1"/>
    </xf>
    <xf numFmtId="164" fontId="7" fillId="5" borderId="66" xfId="1" applyNumberFormat="1" applyFont="1" applyFill="1" applyBorder="1" applyAlignment="1">
      <alignment horizontal="right" vertical="center"/>
    </xf>
    <xf numFmtId="164" fontId="6" fillId="0" borderId="52" xfId="1" applyNumberFormat="1" applyFont="1" applyBorder="1" applyAlignment="1">
      <alignment horizontal="left" vertical="center" wrapText="1"/>
    </xf>
    <xf numFmtId="164" fontId="6" fillId="0" borderId="46" xfId="1" applyNumberFormat="1" applyFont="1" applyBorder="1" applyAlignment="1">
      <alignment horizontal="left" vertical="center" wrapText="1"/>
    </xf>
    <xf numFmtId="164" fontId="7" fillId="4" borderId="29" xfId="1" applyNumberFormat="1" applyFont="1" applyFill="1" applyBorder="1" applyAlignment="1">
      <alignment horizontal="right" vertical="center"/>
    </xf>
    <xf numFmtId="164" fontId="7" fillId="4" borderId="26" xfId="1" applyNumberFormat="1" applyFont="1" applyFill="1" applyBorder="1" applyAlignment="1">
      <alignment horizontal="right" vertical="center"/>
    </xf>
    <xf numFmtId="164" fontId="7" fillId="4" borderId="27" xfId="1" applyNumberFormat="1" applyFont="1" applyFill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 vertical="center"/>
    </xf>
    <xf numFmtId="164" fontId="7" fillId="3" borderId="26" xfId="1" applyNumberFormat="1" applyFont="1" applyFill="1" applyBorder="1" applyAlignment="1">
      <alignment horizontal="right" vertical="center"/>
    </xf>
    <xf numFmtId="164" fontId="7" fillId="3" borderId="27" xfId="1" applyNumberFormat="1" applyFont="1" applyFill="1" applyBorder="1" applyAlignment="1">
      <alignment horizontal="right" vertical="center"/>
    </xf>
    <xf numFmtId="49" fontId="6" fillId="0" borderId="35" xfId="1" applyNumberFormat="1" applyFont="1" applyBorder="1" applyAlignment="1">
      <alignment horizontal="left" vertical="center" wrapText="1"/>
    </xf>
    <xf numFmtId="49" fontId="6" fillId="0" borderId="51" xfId="1" applyNumberFormat="1" applyFont="1" applyBorder="1" applyAlignment="1">
      <alignment horizontal="left" vertical="center" wrapText="1"/>
    </xf>
    <xf numFmtId="49" fontId="43" fillId="6" borderId="32" xfId="2" applyNumberFormat="1" applyFont="1" applyFill="1" applyBorder="1" applyAlignment="1">
      <alignment horizontal="center" vertical="center" wrapText="1"/>
    </xf>
    <xf numFmtId="49" fontId="43" fillId="6" borderId="38" xfId="2" applyNumberFormat="1" applyFont="1" applyFill="1" applyBorder="1" applyAlignment="1">
      <alignment horizontal="center" vertical="center" wrapText="1"/>
    </xf>
    <xf numFmtId="49" fontId="37" fillId="2" borderId="8" xfId="0" applyNumberFormat="1" applyFont="1" applyFill="1" applyBorder="1" applyAlignment="1">
      <alignment horizontal="center" vertical="center" wrapText="1"/>
    </xf>
    <xf numFmtId="49" fontId="37" fillId="2" borderId="20" xfId="0" applyNumberFormat="1" applyFont="1" applyFill="1" applyBorder="1" applyAlignment="1">
      <alignment horizontal="center" vertical="center" wrapText="1"/>
    </xf>
    <xf numFmtId="49" fontId="37" fillId="3" borderId="35" xfId="1" applyNumberFormat="1" applyFont="1" applyFill="1" applyBorder="1" applyAlignment="1">
      <alignment horizontal="center" vertical="center" wrapText="1"/>
    </xf>
    <xf numFmtId="49" fontId="37" fillId="3" borderId="24" xfId="1" applyNumberFormat="1" applyFont="1" applyFill="1" applyBorder="1" applyAlignment="1">
      <alignment horizontal="center" vertical="center" wrapText="1"/>
    </xf>
    <xf numFmtId="49" fontId="37" fillId="4" borderId="32" xfId="1" applyNumberFormat="1" applyFont="1" applyFill="1" applyBorder="1" applyAlignment="1">
      <alignment horizontal="center" vertical="center" wrapText="1"/>
    </xf>
    <xf numFmtId="49" fontId="37" fillId="4" borderId="38" xfId="1" applyNumberFormat="1" applyFont="1" applyFill="1" applyBorder="1" applyAlignment="1">
      <alignment horizontal="center" vertical="center" wrapText="1"/>
    </xf>
    <xf numFmtId="49" fontId="37" fillId="5" borderId="32" xfId="1" applyNumberFormat="1" applyFont="1" applyFill="1" applyBorder="1" applyAlignment="1">
      <alignment horizontal="center" vertical="center" wrapText="1"/>
    </xf>
    <xf numFmtId="49" fontId="37" fillId="5" borderId="38" xfId="1" applyNumberFormat="1" applyFont="1" applyFill="1" applyBorder="1" applyAlignment="1">
      <alignment horizontal="center" vertical="center" wrapText="1"/>
    </xf>
    <xf numFmtId="49" fontId="37" fillId="0" borderId="33" xfId="1" applyNumberFormat="1" applyFont="1" applyBorder="1" applyAlignment="1">
      <alignment horizontal="center" vertical="center" wrapText="1"/>
    </xf>
    <xf numFmtId="49" fontId="37" fillId="0" borderId="66" xfId="1" applyNumberFormat="1" applyFont="1" applyBorder="1" applyAlignment="1">
      <alignment horizontal="center" vertical="center" wrapText="1"/>
    </xf>
    <xf numFmtId="164" fontId="43" fillId="0" borderId="32" xfId="1" applyNumberFormat="1" applyFont="1" applyBorder="1" applyAlignment="1">
      <alignment horizontal="left" vertical="center" wrapText="1"/>
    </xf>
    <xf numFmtId="164" fontId="43" fillId="0" borderId="38" xfId="1" applyNumberFormat="1" applyFont="1" applyBorder="1" applyAlignment="1">
      <alignment horizontal="left" vertical="center" wrapText="1"/>
    </xf>
    <xf numFmtId="49" fontId="43" fillId="0" borderId="32" xfId="2" applyNumberFormat="1" applyFont="1" applyBorder="1" applyAlignment="1">
      <alignment horizontal="center" vertical="center" wrapText="1"/>
    </xf>
    <xf numFmtId="49" fontId="43" fillId="0" borderId="38" xfId="2" applyNumberFormat="1" applyFont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horizontal="center" vertical="center"/>
    </xf>
    <xf numFmtId="49" fontId="37" fillId="2" borderId="12" xfId="0" applyNumberFormat="1" applyFont="1" applyFill="1" applyBorder="1" applyAlignment="1">
      <alignment horizontal="center" vertical="center"/>
    </xf>
    <xf numFmtId="49" fontId="37" fillId="2" borderId="23" xfId="0" applyNumberFormat="1" applyFont="1" applyFill="1" applyBorder="1" applyAlignment="1">
      <alignment horizontal="center" vertical="center"/>
    </xf>
    <xf numFmtId="49" fontId="37" fillId="3" borderId="9" xfId="1" applyNumberFormat="1" applyFont="1" applyFill="1" applyBorder="1" applyAlignment="1">
      <alignment horizontal="center" vertical="center"/>
    </xf>
    <xf numFmtId="49" fontId="37" fillId="3" borderId="45" xfId="1" applyNumberFormat="1" applyFont="1" applyFill="1" applyBorder="1" applyAlignment="1">
      <alignment horizontal="center" vertical="center"/>
    </xf>
    <xf numFmtId="49" fontId="37" fillId="3" borderId="41" xfId="1" applyNumberFormat="1" applyFont="1" applyFill="1" applyBorder="1" applyAlignment="1">
      <alignment horizontal="center" vertical="center"/>
    </xf>
    <xf numFmtId="49" fontId="37" fillId="4" borderId="10" xfId="1" applyNumberFormat="1" applyFont="1" applyFill="1" applyBorder="1" applyAlignment="1">
      <alignment horizontal="center" vertical="center"/>
    </xf>
    <xf numFmtId="49" fontId="37" fillId="4" borderId="46" xfId="1" applyNumberFormat="1" applyFont="1" applyFill="1" applyBorder="1" applyAlignment="1">
      <alignment horizontal="center" vertical="center"/>
    </xf>
    <xf numFmtId="49" fontId="37" fillId="4" borderId="21" xfId="1" applyNumberFormat="1" applyFont="1" applyFill="1" applyBorder="1" applyAlignment="1">
      <alignment horizontal="center" vertical="center"/>
    </xf>
    <xf numFmtId="49" fontId="37" fillId="5" borderId="10" xfId="1" applyNumberFormat="1" applyFont="1" applyFill="1" applyBorder="1" applyAlignment="1">
      <alignment horizontal="center" vertical="center"/>
    </xf>
    <xf numFmtId="49" fontId="37" fillId="5" borderId="46" xfId="1" applyNumberFormat="1" applyFont="1" applyFill="1" applyBorder="1" applyAlignment="1">
      <alignment horizontal="center" vertical="center"/>
    </xf>
    <xf numFmtId="49" fontId="37" fillId="5" borderId="21" xfId="1" applyNumberFormat="1" applyFont="1" applyFill="1" applyBorder="1" applyAlignment="1">
      <alignment horizontal="center" vertical="center"/>
    </xf>
    <xf numFmtId="49" fontId="37" fillId="0" borderId="10" xfId="1" applyNumberFormat="1" applyFont="1" applyBorder="1" applyAlignment="1">
      <alignment horizontal="center" vertical="center"/>
    </xf>
    <xf numFmtId="49" fontId="37" fillId="0" borderId="46" xfId="1" applyNumberFormat="1" applyFont="1" applyBorder="1" applyAlignment="1">
      <alignment horizontal="center" vertical="center"/>
    </xf>
    <xf numFmtId="49" fontId="37" fillId="0" borderId="21" xfId="1" applyNumberFormat="1" applyFont="1" applyBorder="1" applyAlignment="1">
      <alignment horizontal="center" vertical="center"/>
    </xf>
    <xf numFmtId="49" fontId="37" fillId="3" borderId="35" xfId="1" applyNumberFormat="1" applyFont="1" applyFill="1" applyBorder="1" applyAlignment="1">
      <alignment horizontal="center" vertical="center"/>
    </xf>
    <xf numFmtId="49" fontId="37" fillId="3" borderId="24" xfId="1" applyNumberFormat="1" applyFont="1" applyFill="1" applyBorder="1" applyAlignment="1">
      <alignment horizontal="center" vertical="center"/>
    </xf>
    <xf numFmtId="49" fontId="37" fillId="0" borderId="32" xfId="1" applyNumberFormat="1" applyFont="1" applyBorder="1" applyAlignment="1">
      <alignment horizontal="center" vertical="center"/>
    </xf>
    <xf numFmtId="49" fontId="37" fillId="0" borderId="38" xfId="1" applyNumberFormat="1" applyFont="1" applyBorder="1" applyAlignment="1">
      <alignment horizontal="center" vertical="center"/>
    </xf>
    <xf numFmtId="49" fontId="37" fillId="5" borderId="32" xfId="1" applyNumberFormat="1" applyFont="1" applyFill="1" applyBorder="1" applyAlignment="1">
      <alignment horizontal="center" vertical="center"/>
    </xf>
    <xf numFmtId="49" fontId="37" fillId="5" borderId="38" xfId="1" applyNumberFormat="1" applyFont="1" applyFill="1" applyBorder="1" applyAlignment="1">
      <alignment horizontal="center" vertical="center"/>
    </xf>
    <xf numFmtId="49" fontId="37" fillId="4" borderId="32" xfId="1" applyNumberFormat="1" applyFont="1" applyFill="1" applyBorder="1" applyAlignment="1">
      <alignment horizontal="center" vertical="center"/>
    </xf>
    <xf numFmtId="49" fontId="37" fillId="4" borderId="38" xfId="1" applyNumberFormat="1" applyFont="1" applyFill="1" applyBorder="1" applyAlignment="1">
      <alignment horizontal="center" vertical="center"/>
    </xf>
    <xf numFmtId="49" fontId="37" fillId="3" borderId="52" xfId="1" applyNumberFormat="1" applyFont="1" applyFill="1" applyBorder="1" applyAlignment="1">
      <alignment horizontal="center" vertical="center"/>
    </xf>
    <xf numFmtId="49" fontId="37" fillId="3" borderId="21" xfId="1" applyNumberFormat="1" applyFont="1" applyFill="1" applyBorder="1" applyAlignment="1">
      <alignment horizontal="center" vertical="center"/>
    </xf>
    <xf numFmtId="49" fontId="37" fillId="4" borderId="52" xfId="1" applyNumberFormat="1" applyFont="1" applyFill="1" applyBorder="1" applyAlignment="1">
      <alignment horizontal="center" vertical="center"/>
    </xf>
    <xf numFmtId="49" fontId="37" fillId="5" borderId="52" xfId="1" applyNumberFormat="1" applyFont="1" applyFill="1" applyBorder="1" applyAlignment="1">
      <alignment horizontal="center" vertical="center"/>
    </xf>
    <xf numFmtId="164" fontId="43" fillId="6" borderId="10" xfId="1" applyNumberFormat="1" applyFont="1" applyFill="1" applyBorder="1" applyAlignment="1">
      <alignment horizontal="left" vertical="center" wrapText="1"/>
    </xf>
    <xf numFmtId="164" fontId="43" fillId="6" borderId="21" xfId="1" applyNumberFormat="1" applyFont="1" applyFill="1" applyBorder="1" applyAlignment="1">
      <alignment horizontal="left" vertical="center" wrapText="1"/>
    </xf>
    <xf numFmtId="49" fontId="43" fillId="6" borderId="52" xfId="2" applyNumberFormat="1" applyFont="1" applyFill="1" applyBorder="1" applyAlignment="1">
      <alignment horizontal="center" vertical="center" wrapText="1"/>
    </xf>
    <xf numFmtId="49" fontId="43" fillId="6" borderId="21" xfId="2" applyNumberFormat="1" applyFont="1" applyFill="1" applyBorder="1" applyAlignment="1">
      <alignment horizontal="center" vertical="center" wrapText="1"/>
    </xf>
    <xf numFmtId="164" fontId="37" fillId="5" borderId="29" xfId="1" applyNumberFormat="1" applyFont="1" applyFill="1" applyBorder="1" applyAlignment="1">
      <alignment horizontal="right" vertical="center"/>
    </xf>
    <xf numFmtId="164" fontId="37" fillId="5" borderId="26" xfId="1" applyNumberFormat="1" applyFont="1" applyFill="1" applyBorder="1" applyAlignment="1">
      <alignment horizontal="right" vertical="center"/>
    </xf>
    <xf numFmtId="164" fontId="37" fillId="5" borderId="1" xfId="1" applyNumberFormat="1" applyFont="1" applyFill="1" applyBorder="1" applyAlignment="1">
      <alignment horizontal="right" vertical="center"/>
    </xf>
    <xf numFmtId="164" fontId="37" fillId="5" borderId="28" xfId="1" applyNumberFormat="1" applyFont="1" applyFill="1" applyBorder="1" applyAlignment="1">
      <alignment horizontal="right" vertical="center"/>
    </xf>
    <xf numFmtId="164" fontId="37" fillId="4" borderId="29" xfId="1" applyNumberFormat="1" applyFont="1" applyFill="1" applyBorder="1" applyAlignment="1">
      <alignment horizontal="right" vertical="center"/>
    </xf>
    <xf numFmtId="164" fontId="37" fillId="4" borderId="26" xfId="1" applyNumberFormat="1" applyFont="1" applyFill="1" applyBorder="1" applyAlignment="1">
      <alignment horizontal="right" vertical="center"/>
    </xf>
    <xf numFmtId="164" fontId="37" fillId="4" borderId="27" xfId="1" applyNumberFormat="1" applyFont="1" applyFill="1" applyBorder="1" applyAlignment="1">
      <alignment horizontal="right" vertical="center"/>
    </xf>
    <xf numFmtId="164" fontId="37" fillId="3" borderId="29" xfId="1" applyNumberFormat="1" applyFont="1" applyFill="1" applyBorder="1" applyAlignment="1">
      <alignment horizontal="right" vertical="center"/>
    </xf>
    <xf numFmtId="164" fontId="37" fillId="3" borderId="26" xfId="1" applyNumberFormat="1" applyFont="1" applyFill="1" applyBorder="1" applyAlignment="1">
      <alignment horizontal="right" vertical="center"/>
    </xf>
    <xf numFmtId="164" fontId="37" fillId="3" borderId="27" xfId="1" applyNumberFormat="1" applyFont="1" applyFill="1" applyBorder="1" applyAlignment="1">
      <alignment horizontal="right" vertical="center"/>
    </xf>
    <xf numFmtId="1" fontId="43" fillId="6" borderId="48" xfId="3" applyNumberFormat="1" applyFont="1" applyFill="1" applyBorder="1" applyAlignment="1">
      <alignment horizontal="center" vertical="center"/>
    </xf>
    <xf numFmtId="1" fontId="43" fillId="6" borderId="53" xfId="3" applyNumberFormat="1" applyFont="1" applyFill="1" applyBorder="1" applyAlignment="1">
      <alignment horizontal="center" vertical="center"/>
    </xf>
    <xf numFmtId="164" fontId="43" fillId="6" borderId="32" xfId="1" applyNumberFormat="1" applyFont="1" applyFill="1" applyBorder="1" applyAlignment="1">
      <alignment horizontal="left" vertical="center" wrapText="1"/>
    </xf>
    <xf numFmtId="164" fontId="43" fillId="6" borderId="46" xfId="1" applyNumberFormat="1" applyFont="1" applyFill="1" applyBorder="1" applyAlignment="1">
      <alignment horizontal="left" vertical="center" wrapText="1"/>
    </xf>
    <xf numFmtId="49" fontId="43" fillId="6" borderId="46" xfId="2" applyNumberFormat="1" applyFont="1" applyFill="1" applyBorder="1" applyAlignment="1">
      <alignment horizontal="center" vertical="center" wrapText="1"/>
    </xf>
    <xf numFmtId="164" fontId="43" fillId="0" borderId="35" xfId="1" applyNumberFormat="1" applyFont="1" applyBorder="1" applyAlignment="1">
      <alignment horizontal="left" vertical="center" wrapText="1"/>
    </xf>
    <xf numFmtId="164" fontId="43" fillId="0" borderId="51" xfId="1" applyNumberFormat="1" applyFont="1" applyBorder="1" applyAlignment="1">
      <alignment horizontal="left" vertical="center" wrapText="1"/>
    </xf>
    <xf numFmtId="1" fontId="43" fillId="6" borderId="46" xfId="3" applyNumberFormat="1" applyFont="1" applyFill="1" applyBorder="1" applyAlignment="1">
      <alignment horizontal="center" vertical="center"/>
    </xf>
    <xf numFmtId="1" fontId="43" fillId="6" borderId="52" xfId="3" applyNumberFormat="1" applyFont="1" applyFill="1" applyBorder="1" applyAlignment="1">
      <alignment horizontal="center" vertical="center"/>
    </xf>
    <xf numFmtId="49" fontId="37" fillId="2" borderId="2" xfId="0" applyNumberFormat="1" applyFont="1" applyFill="1" applyBorder="1" applyAlignment="1">
      <alignment horizontal="center" vertical="center" wrapText="1"/>
    </xf>
    <xf numFmtId="49" fontId="37" fillId="2" borderId="12" xfId="0" applyNumberFormat="1" applyFont="1" applyFill="1" applyBorder="1" applyAlignment="1">
      <alignment horizontal="center" vertical="center" wrapText="1"/>
    </xf>
    <xf numFmtId="49" fontId="37" fillId="2" borderId="23" xfId="0" applyNumberFormat="1" applyFont="1" applyFill="1" applyBorder="1" applyAlignment="1">
      <alignment horizontal="center" vertical="center" wrapText="1"/>
    </xf>
    <xf numFmtId="164" fontId="43" fillId="0" borderId="31" xfId="1" applyNumberFormat="1" applyFont="1" applyBorder="1" applyAlignment="1">
      <alignment horizontal="left" vertical="center" wrapText="1"/>
    </xf>
    <xf numFmtId="164" fontId="43" fillId="0" borderId="54" xfId="1" applyNumberFormat="1" applyFont="1" applyBorder="1" applyAlignment="1">
      <alignment horizontal="left" vertical="center" wrapText="1"/>
    </xf>
    <xf numFmtId="1" fontId="43" fillId="0" borderId="32" xfId="3" applyNumberFormat="1" applyFont="1" applyFill="1" applyBorder="1" applyAlignment="1">
      <alignment horizontal="center" vertical="center"/>
    </xf>
    <xf numFmtId="1" fontId="43" fillId="0" borderId="38" xfId="3" applyNumberFormat="1" applyFont="1" applyFill="1" applyBorder="1" applyAlignment="1">
      <alignment horizontal="center" vertical="center"/>
    </xf>
    <xf numFmtId="1" fontId="43" fillId="0" borderId="44" xfId="3" applyNumberFormat="1" applyFont="1" applyFill="1" applyBorder="1" applyAlignment="1">
      <alignment horizontal="center" vertical="center"/>
    </xf>
    <xf numFmtId="1" fontId="43" fillId="0" borderId="61" xfId="3" applyNumberFormat="1" applyFont="1" applyFill="1" applyBorder="1" applyAlignment="1">
      <alignment horizontal="center" vertical="center"/>
    </xf>
    <xf numFmtId="1" fontId="43" fillId="6" borderId="32" xfId="3" applyNumberFormat="1" applyFont="1" applyFill="1" applyBorder="1" applyAlignment="1">
      <alignment horizontal="center" vertical="center"/>
    </xf>
    <xf numFmtId="1" fontId="43" fillId="6" borderId="44" xfId="3" applyNumberFormat="1" applyFont="1" applyFill="1" applyBorder="1" applyAlignment="1">
      <alignment horizontal="center" vertical="center"/>
    </xf>
    <xf numFmtId="49" fontId="43" fillId="0" borderId="35" xfId="1" applyNumberFormat="1" applyFont="1" applyBorder="1" applyAlignment="1">
      <alignment horizontal="left" vertical="center" wrapText="1"/>
    </xf>
    <xf numFmtId="49" fontId="43" fillId="0" borderId="45" xfId="1" applyNumberFormat="1" applyFont="1" applyBorder="1" applyAlignment="1">
      <alignment horizontal="left" vertical="center" wrapText="1"/>
    </xf>
    <xf numFmtId="49" fontId="43" fillId="0" borderId="51" xfId="1" applyNumberFormat="1" applyFont="1" applyBorder="1" applyAlignment="1">
      <alignment horizontal="left" vertical="center" wrapText="1"/>
    </xf>
    <xf numFmtId="49" fontId="43" fillId="6" borderId="10" xfId="2" applyNumberFormat="1" applyFont="1" applyFill="1" applyBorder="1" applyAlignment="1">
      <alignment horizontal="center" vertical="center" wrapText="1"/>
    </xf>
    <xf numFmtId="164" fontId="43" fillId="6" borderId="38" xfId="1" applyNumberFormat="1" applyFont="1" applyFill="1" applyBorder="1" applyAlignment="1">
      <alignment horizontal="left" vertical="center" wrapText="1"/>
    </xf>
    <xf numFmtId="164" fontId="43" fillId="0" borderId="35" xfId="1" applyNumberFormat="1" applyFont="1" applyBorder="1" applyAlignment="1">
      <alignment horizontal="center" vertical="center" wrapText="1"/>
    </xf>
    <xf numFmtId="164" fontId="43" fillId="0" borderId="45" xfId="1" applyNumberFormat="1" applyFont="1" applyBorder="1" applyAlignment="1">
      <alignment horizontal="center" vertical="center" wrapText="1"/>
    </xf>
    <xf numFmtId="164" fontId="43" fillId="0" borderId="51" xfId="1" applyNumberFormat="1" applyFont="1" applyBorder="1" applyAlignment="1">
      <alignment horizontal="center" vertical="center" wrapText="1"/>
    </xf>
    <xf numFmtId="164" fontId="37" fillId="5" borderId="29" xfId="1" applyNumberFormat="1" applyFont="1" applyFill="1" applyBorder="1" applyAlignment="1">
      <alignment horizontal="left" vertical="center" wrapText="1"/>
    </xf>
    <xf numFmtId="164" fontId="37" fillId="5" borderId="26" xfId="1" applyNumberFormat="1" applyFont="1" applyFill="1" applyBorder="1" applyAlignment="1">
      <alignment horizontal="left" vertical="center" wrapText="1"/>
    </xf>
    <xf numFmtId="164" fontId="37" fillId="5" borderId="27" xfId="1" applyNumberFormat="1" applyFont="1" applyFill="1" applyBorder="1" applyAlignment="1">
      <alignment horizontal="left" vertical="center" wrapText="1"/>
    </xf>
    <xf numFmtId="49" fontId="37" fillId="2" borderId="8" xfId="0" applyNumberFormat="1" applyFont="1" applyFill="1" applyBorder="1" applyAlignment="1">
      <alignment horizontal="center" vertical="center"/>
    </xf>
    <xf numFmtId="49" fontId="37" fillId="2" borderId="15" xfId="0" applyNumberFormat="1" applyFont="1" applyFill="1" applyBorder="1" applyAlignment="1">
      <alignment horizontal="center" vertical="center"/>
    </xf>
    <xf numFmtId="49" fontId="37" fillId="2" borderId="20" xfId="0" applyNumberFormat="1" applyFont="1" applyFill="1" applyBorder="1" applyAlignment="1">
      <alignment horizontal="center" vertical="center"/>
    </xf>
    <xf numFmtId="49" fontId="37" fillId="3" borderId="51" xfId="1" applyNumberFormat="1" applyFont="1" applyFill="1" applyBorder="1" applyAlignment="1">
      <alignment horizontal="center" vertical="center"/>
    </xf>
    <xf numFmtId="49" fontId="37" fillId="0" borderId="52" xfId="1" applyNumberFormat="1" applyFont="1" applyBorder="1" applyAlignment="1">
      <alignment horizontal="center" vertical="center"/>
    </xf>
    <xf numFmtId="165" fontId="43" fillId="0" borderId="44" xfId="1" applyNumberFormat="1" applyFont="1" applyBorder="1" applyAlignment="1">
      <alignment horizontal="center" vertical="center"/>
    </xf>
    <xf numFmtId="165" fontId="43" fillId="0" borderId="53" xfId="1" applyNumberFormat="1" applyFont="1" applyBorder="1" applyAlignment="1">
      <alignment horizontal="center" vertical="center"/>
    </xf>
    <xf numFmtId="164" fontId="43" fillId="0" borderId="32" xfId="1" applyNumberFormat="1" applyFont="1" applyBorder="1" applyAlignment="1">
      <alignment horizontal="center" vertical="center"/>
    </xf>
    <xf numFmtId="164" fontId="43" fillId="0" borderId="52" xfId="1" applyNumberFormat="1" applyFont="1" applyBorder="1" applyAlignment="1">
      <alignment horizontal="center" vertical="center"/>
    </xf>
    <xf numFmtId="165" fontId="43" fillId="0" borderId="32" xfId="1" applyNumberFormat="1" applyFont="1" applyBorder="1" applyAlignment="1">
      <alignment horizontal="center" vertical="center"/>
    </xf>
    <xf numFmtId="165" fontId="43" fillId="0" borderId="52" xfId="1" applyNumberFormat="1" applyFont="1" applyBorder="1" applyAlignment="1">
      <alignment horizontal="center" vertical="center"/>
    </xf>
    <xf numFmtId="165" fontId="43" fillId="0" borderId="35" xfId="1" applyNumberFormat="1" applyFont="1" applyBorder="1" applyAlignment="1">
      <alignment horizontal="center" vertical="center"/>
    </xf>
    <xf numFmtId="165" fontId="43" fillId="0" borderId="51" xfId="1" applyNumberFormat="1" applyFont="1" applyBorder="1" applyAlignment="1">
      <alignment horizontal="center" vertical="center"/>
    </xf>
    <xf numFmtId="164" fontId="43" fillId="0" borderId="10" xfId="1" applyNumberFormat="1" applyFont="1" applyBorder="1" applyAlignment="1">
      <alignment horizontal="left" vertical="center" wrapText="1"/>
    </xf>
    <xf numFmtId="164" fontId="43" fillId="0" borderId="21" xfId="1" applyNumberFormat="1" applyFont="1" applyBorder="1" applyAlignment="1">
      <alignment horizontal="left" vertical="center" wrapText="1"/>
    </xf>
    <xf numFmtId="49" fontId="37" fillId="2" borderId="33" xfId="0" applyNumberFormat="1" applyFont="1" applyFill="1" applyBorder="1" applyAlignment="1">
      <alignment horizontal="center" vertical="center"/>
    </xf>
    <xf numFmtId="49" fontId="37" fillId="2" borderId="66" xfId="0" applyNumberFormat="1" applyFont="1" applyFill="1" applyBorder="1" applyAlignment="1">
      <alignment horizontal="center" vertical="center"/>
    </xf>
    <xf numFmtId="164" fontId="43" fillId="0" borderId="42" xfId="1" applyNumberFormat="1" applyFont="1" applyBorder="1" applyAlignment="1">
      <alignment horizontal="left" vertical="center" wrapText="1"/>
    </xf>
    <xf numFmtId="164" fontId="43" fillId="0" borderId="49" xfId="1" applyNumberFormat="1" applyFont="1" applyBorder="1" applyAlignment="1">
      <alignment horizontal="left" vertical="center" wrapText="1"/>
    </xf>
    <xf numFmtId="1" fontId="43" fillId="0" borderId="46" xfId="3" applyNumberFormat="1" applyFont="1" applyFill="1" applyBorder="1" applyAlignment="1">
      <alignment horizontal="center" vertical="center"/>
    </xf>
    <xf numFmtId="1" fontId="43" fillId="0" borderId="48" xfId="3" applyNumberFormat="1" applyFont="1" applyFill="1" applyBorder="1" applyAlignment="1">
      <alignment horizontal="center" vertical="center"/>
    </xf>
    <xf numFmtId="164" fontId="43" fillId="0" borderId="45" xfId="1" applyNumberFormat="1" applyFont="1" applyBorder="1" applyAlignment="1">
      <alignment horizontal="left" vertical="center" wrapText="1"/>
    </xf>
    <xf numFmtId="1" fontId="43" fillId="0" borderId="52" xfId="3" applyNumberFormat="1" applyFont="1" applyFill="1" applyBorder="1" applyAlignment="1">
      <alignment horizontal="center" vertical="center"/>
    </xf>
    <xf numFmtId="1" fontId="43" fillId="0" borderId="53" xfId="3" applyNumberFormat="1" applyFont="1" applyFill="1" applyBorder="1" applyAlignment="1">
      <alignment horizontal="center" vertical="center"/>
    </xf>
    <xf numFmtId="49" fontId="43" fillId="6" borderId="46" xfId="2" applyNumberFormat="1" applyFont="1" applyFill="1" applyBorder="1" applyAlignment="1">
      <alignment horizontal="center" vertical="center"/>
    </xf>
    <xf numFmtId="49" fontId="43" fillId="6" borderId="38" xfId="2" applyNumberFormat="1" applyFont="1" applyFill="1" applyBorder="1" applyAlignment="1">
      <alignment horizontal="center" vertical="center"/>
    </xf>
    <xf numFmtId="164" fontId="43" fillId="6" borderId="52" xfId="1" applyNumberFormat="1" applyFont="1" applyFill="1" applyBorder="1" applyAlignment="1">
      <alignment horizontal="left" vertical="center" wrapText="1"/>
    </xf>
    <xf numFmtId="164" fontId="37" fillId="5" borderId="44" xfId="1" applyNumberFormat="1" applyFont="1" applyFill="1" applyBorder="1" applyAlignment="1">
      <alignment horizontal="left" vertical="center" wrapText="1"/>
    </xf>
    <xf numFmtId="164" fontId="37" fillId="5" borderId="2" xfId="1" applyNumberFormat="1" applyFont="1" applyFill="1" applyBorder="1" applyAlignment="1">
      <alignment horizontal="left" vertical="center" wrapText="1"/>
    </xf>
    <xf numFmtId="164" fontId="37" fillId="5" borderId="25" xfId="1" applyNumberFormat="1" applyFont="1" applyFill="1" applyBorder="1" applyAlignment="1">
      <alignment horizontal="left" vertical="center" wrapText="1"/>
    </xf>
    <xf numFmtId="49" fontId="37" fillId="3" borderId="46" xfId="1" applyNumberFormat="1" applyFont="1" applyFill="1" applyBorder="1" applyAlignment="1">
      <alignment horizontal="center" vertical="center"/>
    </xf>
    <xf numFmtId="164" fontId="37" fillId="2" borderId="26" xfId="1" applyNumberFormat="1" applyFont="1" applyFill="1" applyBorder="1" applyAlignment="1">
      <alignment horizontal="left" vertical="center" wrapText="1"/>
    </xf>
    <xf numFmtId="164" fontId="37" fillId="2" borderId="27" xfId="1" applyNumberFormat="1" applyFont="1" applyFill="1" applyBorder="1" applyAlignment="1">
      <alignment horizontal="left" vertical="center" wrapText="1"/>
    </xf>
    <xf numFmtId="164" fontId="37" fillId="3" borderId="29" xfId="1" applyNumberFormat="1" applyFont="1" applyFill="1" applyBorder="1" applyAlignment="1">
      <alignment horizontal="left" vertical="center"/>
    </xf>
    <xf numFmtId="164" fontId="37" fillId="3" borderId="26" xfId="1" applyNumberFormat="1" applyFont="1" applyFill="1" applyBorder="1" applyAlignment="1">
      <alignment horizontal="left" vertical="center"/>
    </xf>
    <xf numFmtId="164" fontId="37" fillId="3" borderId="27" xfId="1" applyNumberFormat="1" applyFont="1" applyFill="1" applyBorder="1" applyAlignment="1">
      <alignment horizontal="left" vertical="center"/>
    </xf>
    <xf numFmtId="49" fontId="37" fillId="4" borderId="29" xfId="1" applyNumberFormat="1" applyFont="1" applyFill="1" applyBorder="1" applyAlignment="1">
      <alignment horizontal="left" vertical="center"/>
    </xf>
    <xf numFmtId="49" fontId="37" fillId="4" borderId="26" xfId="1" applyNumberFormat="1" applyFont="1" applyFill="1" applyBorder="1" applyAlignment="1">
      <alignment horizontal="left" vertical="center"/>
    </xf>
    <xf numFmtId="49" fontId="37" fillId="4" borderId="27" xfId="1" applyNumberFormat="1" applyFont="1" applyFill="1" applyBorder="1" applyAlignment="1">
      <alignment horizontal="left" vertical="center"/>
    </xf>
    <xf numFmtId="164" fontId="37" fillId="5" borderId="33" xfId="1" applyNumberFormat="1" applyFont="1" applyFill="1" applyBorder="1" applyAlignment="1">
      <alignment horizontal="left" vertical="center" wrapText="1"/>
    </xf>
    <xf numFmtId="164" fontId="37" fillId="5" borderId="34" xfId="1" applyNumberFormat="1" applyFont="1" applyFill="1" applyBorder="1" applyAlignment="1">
      <alignment horizontal="left" vertical="center" wrapText="1"/>
    </xf>
    <xf numFmtId="164" fontId="37" fillId="5" borderId="3" xfId="1" applyNumberFormat="1" applyFont="1" applyFill="1" applyBorder="1" applyAlignment="1">
      <alignment horizontal="left" vertical="center" wrapText="1"/>
    </xf>
    <xf numFmtId="1" fontId="43" fillId="6" borderId="37" xfId="3" applyNumberFormat="1" applyFont="1" applyFill="1" applyBorder="1" applyAlignment="1">
      <alignment horizontal="center" vertical="center"/>
    </xf>
    <xf numFmtId="1" fontId="43" fillId="6" borderId="6" xfId="3" applyNumberFormat="1" applyFont="1" applyFill="1" applyBorder="1" applyAlignment="1">
      <alignment horizontal="center" vertical="center"/>
    </xf>
    <xf numFmtId="1" fontId="43" fillId="6" borderId="7" xfId="3" applyNumberFormat="1" applyFont="1" applyFill="1" applyBorder="1" applyAlignment="1">
      <alignment horizontal="center" vertical="center"/>
    </xf>
    <xf numFmtId="49" fontId="37" fillId="3" borderId="32" xfId="1" applyNumberFormat="1" applyFont="1" applyFill="1" applyBorder="1" applyAlignment="1">
      <alignment horizontal="center" vertical="center"/>
    </xf>
    <xf numFmtId="49" fontId="37" fillId="3" borderId="38" xfId="1" applyNumberFormat="1" applyFont="1" applyFill="1" applyBorder="1" applyAlignment="1">
      <alignment horizontal="center" vertical="center"/>
    </xf>
    <xf numFmtId="49" fontId="37" fillId="3" borderId="31" xfId="1" applyNumberFormat="1" applyFont="1" applyFill="1" applyBorder="1" applyAlignment="1">
      <alignment horizontal="center" vertical="center"/>
    </xf>
    <xf numFmtId="49" fontId="37" fillId="3" borderId="54" xfId="1" applyNumberFormat="1" applyFont="1" applyFill="1" applyBorder="1" applyAlignment="1">
      <alignment horizontal="center" vertical="center"/>
    </xf>
    <xf numFmtId="49" fontId="37" fillId="3" borderId="10" xfId="1" applyNumberFormat="1" applyFont="1" applyFill="1" applyBorder="1" applyAlignment="1">
      <alignment horizontal="center" vertical="center"/>
    </xf>
    <xf numFmtId="165" fontId="43" fillId="6" borderId="33" xfId="1" applyNumberFormat="1" applyFont="1" applyFill="1" applyBorder="1" applyAlignment="1">
      <alignment horizontal="center" vertical="center"/>
    </xf>
    <xf numFmtId="165" fontId="43" fillId="6" borderId="43" xfId="1" applyNumberFormat="1" applyFont="1" applyFill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49" fontId="43" fillId="0" borderId="2" xfId="1" applyNumberFormat="1" applyFont="1" applyBorder="1" applyAlignment="1">
      <alignment horizontal="center" vertical="center" textRotation="90" wrapText="1"/>
    </xf>
    <xf numFmtId="49" fontId="43" fillId="0" borderId="12" xfId="1" applyNumberFormat="1" applyFont="1" applyBorder="1" applyAlignment="1">
      <alignment horizontal="center" vertical="center" textRotation="90" wrapText="1"/>
    </xf>
    <xf numFmtId="49" fontId="43" fillId="0" borderId="3" xfId="1" applyNumberFormat="1" applyFont="1" applyBorder="1" applyAlignment="1">
      <alignment horizontal="center" vertical="center" textRotation="90" wrapText="1"/>
    </xf>
    <xf numFmtId="49" fontId="43" fillId="0" borderId="13" xfId="1" applyNumberFormat="1" applyFont="1" applyBorder="1" applyAlignment="1">
      <alignment horizontal="center" vertical="center" textRotation="90" wrapText="1"/>
    </xf>
    <xf numFmtId="0" fontId="43" fillId="0" borderId="2" xfId="1" applyFont="1" applyBorder="1" applyAlignment="1">
      <alignment horizontal="center" vertical="center" wrapText="1"/>
    </xf>
    <xf numFmtId="0" fontId="43" fillId="0" borderId="12" xfId="1" applyFont="1" applyBorder="1" applyAlignment="1">
      <alignment horizontal="center" vertical="center" wrapText="1"/>
    </xf>
    <xf numFmtId="0" fontId="43" fillId="0" borderId="2" xfId="1" applyFont="1" applyBorder="1" applyAlignment="1">
      <alignment horizontal="center" vertical="center" textRotation="90" wrapText="1"/>
    </xf>
    <xf numFmtId="0" fontId="43" fillId="0" borderId="12" xfId="1" applyFont="1" applyBorder="1" applyAlignment="1">
      <alignment horizontal="center" vertical="center" textRotation="90" wrapText="1"/>
    </xf>
    <xf numFmtId="2" fontId="43" fillId="0" borderId="9" xfId="1" applyNumberFormat="1" applyFont="1" applyBorder="1" applyAlignment="1">
      <alignment horizontal="center" vertical="center" wrapText="1"/>
    </xf>
    <xf numFmtId="2" fontId="43" fillId="0" borderId="10" xfId="1" applyNumberFormat="1" applyFont="1" applyBorder="1" applyAlignment="1">
      <alignment horizontal="center" vertical="center" wrapText="1"/>
    </xf>
    <xf numFmtId="2" fontId="43" fillId="0" borderId="11" xfId="1" applyNumberFormat="1" applyFont="1" applyBorder="1" applyAlignment="1">
      <alignment horizontal="center" vertical="center" wrapText="1"/>
    </xf>
    <xf numFmtId="0" fontId="43" fillId="0" borderId="15" xfId="1" applyFont="1" applyBorder="1" applyAlignment="1">
      <alignment horizontal="center" vertical="center" textRotation="90" wrapText="1"/>
    </xf>
    <xf numFmtId="0" fontId="43" fillId="0" borderId="20" xfId="1" applyFont="1" applyBorder="1" applyAlignment="1">
      <alignment horizontal="center" vertical="center" textRotation="90" wrapText="1"/>
    </xf>
    <xf numFmtId="0" fontId="43" fillId="0" borderId="16" xfId="1" applyFont="1" applyBorder="1" applyAlignment="1">
      <alignment horizontal="center" vertical="center"/>
    </xf>
    <xf numFmtId="0" fontId="43" fillId="0" borderId="17" xfId="1" applyFont="1" applyBorder="1" applyAlignment="1">
      <alignment horizontal="center" vertical="center" textRotation="90" wrapText="1"/>
    </xf>
    <xf numFmtId="0" fontId="43" fillId="0" borderId="22" xfId="1" applyFont="1" applyBorder="1" applyAlignment="1">
      <alignment horizontal="center" vertical="center" textRotation="90" wrapText="1"/>
    </xf>
    <xf numFmtId="0" fontId="43" fillId="0" borderId="18" xfId="1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0" fontId="43" fillId="0" borderId="17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 textRotation="90" wrapText="1"/>
    </xf>
    <xf numFmtId="0" fontId="43" fillId="0" borderId="14" xfId="1" applyFont="1" applyBorder="1" applyAlignment="1">
      <alignment horizontal="center" vertical="center" textRotation="90" wrapText="1"/>
    </xf>
    <xf numFmtId="0" fontId="43" fillId="0" borderId="19" xfId="1" applyFont="1" applyBorder="1" applyAlignment="1">
      <alignment horizontal="center" vertical="center" textRotation="90" wrapText="1"/>
    </xf>
    <xf numFmtId="0" fontId="43" fillId="0" borderId="5" xfId="1" applyFont="1" applyBorder="1" applyAlignment="1">
      <alignment horizontal="center" vertical="center" wrapText="1"/>
    </xf>
    <xf numFmtId="0" fontId="43" fillId="0" borderId="6" xfId="1" applyFont="1" applyBorder="1" applyAlignment="1">
      <alignment horizontal="center" vertical="center" wrapText="1"/>
    </xf>
    <xf numFmtId="0" fontId="43" fillId="0" borderId="7" xfId="1" applyFont="1" applyBorder="1" applyAlignment="1">
      <alignment horizontal="center" vertical="center" wrapText="1"/>
    </xf>
    <xf numFmtId="0" fontId="43" fillId="0" borderId="8" xfId="1" applyFont="1" applyBorder="1" applyAlignment="1">
      <alignment horizontal="center" vertical="center" textRotation="90" wrapText="1"/>
    </xf>
    <xf numFmtId="0" fontId="43" fillId="0" borderId="23" xfId="1" applyFont="1" applyBorder="1" applyAlignment="1">
      <alignment horizontal="center" vertical="center" textRotation="90" wrapText="1"/>
    </xf>
    <xf numFmtId="49" fontId="37" fillId="3" borderId="45" xfId="1" applyNumberFormat="1" applyFont="1" applyFill="1" applyBorder="1" applyAlignment="1">
      <alignment horizontal="center" vertical="center" wrapText="1"/>
    </xf>
    <xf numFmtId="49" fontId="37" fillId="4" borderId="46" xfId="1" applyNumberFormat="1" applyFont="1" applyFill="1" applyBorder="1" applyAlignment="1">
      <alignment horizontal="center" vertical="center" wrapText="1"/>
    </xf>
    <xf numFmtId="49" fontId="37" fillId="5" borderId="46" xfId="1" applyNumberFormat="1" applyFont="1" applyFill="1" applyBorder="1" applyAlignment="1">
      <alignment horizontal="center" vertical="center" wrapText="1"/>
    </xf>
    <xf numFmtId="49" fontId="37" fillId="0" borderId="32" xfId="1" applyNumberFormat="1" applyFont="1" applyBorder="1" applyAlignment="1">
      <alignment horizontal="center" vertical="center" wrapText="1"/>
    </xf>
    <xf numFmtId="49" fontId="37" fillId="0" borderId="46" xfId="1" applyNumberFormat="1" applyFont="1" applyBorder="1" applyAlignment="1">
      <alignment horizontal="center" vertical="center" wrapText="1"/>
    </xf>
    <xf numFmtId="49" fontId="37" fillId="0" borderId="38" xfId="1" applyNumberFormat="1" applyFont="1" applyBorder="1" applyAlignment="1">
      <alignment horizontal="center" vertical="center" wrapText="1"/>
    </xf>
    <xf numFmtId="164" fontId="43" fillId="0" borderId="46" xfId="1" applyNumberFormat="1" applyFont="1" applyBorder="1" applyAlignment="1">
      <alignment horizontal="left" vertical="center" wrapText="1"/>
    </xf>
    <xf numFmtId="49" fontId="43" fillId="0" borderId="46" xfId="2" applyNumberFormat="1" applyFont="1" applyBorder="1" applyAlignment="1">
      <alignment horizontal="center" vertical="center" wrapText="1"/>
    </xf>
    <xf numFmtId="49" fontId="43" fillId="0" borderId="33" xfId="2" applyNumberFormat="1" applyFont="1" applyBorder="1" applyAlignment="1">
      <alignment horizontal="center" vertical="center" wrapText="1"/>
    </xf>
    <xf numFmtId="49" fontId="43" fillId="0" borderId="43" xfId="2" applyNumberFormat="1" applyFont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70" xfId="0" applyNumberFormat="1" applyFont="1" applyFill="1" applyBorder="1" applyAlignment="1">
      <alignment horizontal="center" vertical="center" wrapText="1"/>
    </xf>
    <xf numFmtId="49" fontId="7" fillId="0" borderId="55" xfId="1" applyNumberFormat="1" applyFont="1" applyBorder="1" applyAlignment="1">
      <alignment horizontal="center" vertical="center"/>
    </xf>
    <xf numFmtId="49" fontId="7" fillId="5" borderId="55" xfId="1" applyNumberFormat="1" applyFont="1" applyFill="1" applyBorder="1" applyAlignment="1">
      <alignment horizontal="center" vertical="center"/>
    </xf>
    <xf numFmtId="49" fontId="7" fillId="4" borderId="55" xfId="1" applyNumberFormat="1" applyFont="1" applyFill="1" applyBorder="1" applyAlignment="1">
      <alignment horizontal="center" vertical="center"/>
    </xf>
    <xf numFmtId="49" fontId="7" fillId="3" borderId="59" xfId="1" applyNumberFormat="1" applyFont="1" applyFill="1" applyBorder="1" applyAlignment="1">
      <alignment horizontal="center" vertical="center"/>
    </xf>
    <xf numFmtId="164" fontId="34" fillId="6" borderId="55" xfId="1" applyNumberFormat="1" applyFont="1" applyFill="1" applyBorder="1" applyAlignment="1">
      <alignment horizontal="left" vertical="center" wrapText="1"/>
    </xf>
    <xf numFmtId="164" fontId="34" fillId="6" borderId="52" xfId="1" applyNumberFormat="1" applyFont="1" applyFill="1" applyBorder="1" applyAlignment="1">
      <alignment horizontal="left" vertical="center" wrapText="1"/>
    </xf>
    <xf numFmtId="164" fontId="6" fillId="0" borderId="55" xfId="1" applyNumberFormat="1" applyFont="1" applyBorder="1" applyAlignment="1">
      <alignment horizontal="center" vertical="center"/>
    </xf>
    <xf numFmtId="165" fontId="6" fillId="0" borderId="55" xfId="1" applyNumberFormat="1" applyFont="1" applyBorder="1" applyAlignment="1">
      <alignment horizontal="center" vertical="center"/>
    </xf>
    <xf numFmtId="164" fontId="6" fillId="6" borderId="32" xfId="1" applyNumberFormat="1" applyFont="1" applyFill="1" applyBorder="1" applyAlignment="1">
      <alignment horizontal="center" vertical="center" wrapText="1"/>
    </xf>
    <xf numFmtId="164" fontId="6" fillId="6" borderId="52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Border="1" applyAlignment="1">
      <alignment horizontal="center" vertical="center" wrapText="1"/>
    </xf>
    <xf numFmtId="164" fontId="6" fillId="0" borderId="51" xfId="1" applyNumberFormat="1" applyFont="1" applyBorder="1" applyAlignment="1">
      <alignment horizontal="center" vertical="center" wrapText="1"/>
    </xf>
    <xf numFmtId="165" fontId="6" fillId="0" borderId="56" xfId="1" applyNumberFormat="1" applyFont="1" applyBorder="1" applyAlignment="1">
      <alignment horizontal="center" vertical="center"/>
    </xf>
    <xf numFmtId="165" fontId="6" fillId="0" borderId="48" xfId="1" applyNumberFormat="1" applyFont="1" applyBorder="1" applyAlignment="1">
      <alignment horizontal="center" vertical="center"/>
    </xf>
    <xf numFmtId="165" fontId="6" fillId="0" borderId="35" xfId="1" applyNumberFormat="1" applyFont="1" applyBorder="1" applyAlignment="1">
      <alignment horizontal="center" vertical="center"/>
    </xf>
    <xf numFmtId="165" fontId="6" fillId="0" borderId="45" xfId="1" applyNumberFormat="1" applyFont="1" applyBorder="1" applyAlignment="1">
      <alignment horizontal="center" vertical="center"/>
    </xf>
    <xf numFmtId="165" fontId="6" fillId="0" borderId="51" xfId="1" applyNumberFormat="1" applyFont="1" applyBorder="1" applyAlignment="1">
      <alignment horizontal="center" vertical="center"/>
    </xf>
    <xf numFmtId="49" fontId="6" fillId="0" borderId="59" xfId="1" applyNumberFormat="1" applyFont="1" applyBorder="1" applyAlignment="1">
      <alignment horizontal="left" vertical="center" wrapText="1"/>
    </xf>
    <xf numFmtId="1" fontId="6" fillId="6" borderId="55" xfId="3" applyNumberFormat="1" applyFont="1" applyFill="1" applyBorder="1" applyAlignment="1">
      <alignment horizontal="center" vertical="center" wrapText="1"/>
    </xf>
    <xf numFmtId="1" fontId="6" fillId="6" borderId="52" xfId="3" applyNumberFormat="1" applyFont="1" applyFill="1" applyBorder="1" applyAlignment="1">
      <alignment horizontal="center" vertical="center" wrapText="1"/>
    </xf>
    <xf numFmtId="1" fontId="6" fillId="6" borderId="56" xfId="3" applyNumberFormat="1" applyFont="1" applyFill="1" applyBorder="1" applyAlignment="1">
      <alignment horizontal="center" vertical="center" wrapText="1"/>
    </xf>
    <xf numFmtId="1" fontId="6" fillId="6" borderId="53" xfId="3" applyNumberFormat="1" applyFont="1" applyFill="1" applyBorder="1" applyAlignment="1">
      <alignment horizontal="center" vertical="center" wrapText="1"/>
    </xf>
    <xf numFmtId="165" fontId="6" fillId="6" borderId="59" xfId="1" applyNumberFormat="1" applyFont="1" applyFill="1" applyBorder="1" applyAlignment="1">
      <alignment horizontal="center" vertical="center"/>
    </xf>
    <xf numFmtId="165" fontId="6" fillId="6" borderId="56" xfId="1" applyNumberFormat="1" applyFont="1" applyFill="1" applyBorder="1" applyAlignment="1">
      <alignment horizontal="center" vertical="center"/>
    </xf>
    <xf numFmtId="164" fontId="6" fillId="0" borderId="46" xfId="1" applyNumberFormat="1" applyFont="1" applyBorder="1" applyAlignment="1">
      <alignment horizontal="center" vertical="center"/>
    </xf>
    <xf numFmtId="165" fontId="6" fillId="0" borderId="46" xfId="1" applyNumberFormat="1" applyFont="1" applyBorder="1" applyAlignment="1">
      <alignment horizontal="center" vertical="center"/>
    </xf>
    <xf numFmtId="165" fontId="6" fillId="0" borderId="32" xfId="1" applyNumberFormat="1" applyFont="1" applyBorder="1" applyAlignment="1">
      <alignment horizontal="center" vertical="center" wrapText="1"/>
    </xf>
    <xf numFmtId="165" fontId="6" fillId="0" borderId="46" xfId="1" applyNumberFormat="1" applyFont="1" applyBorder="1" applyAlignment="1">
      <alignment horizontal="center" vertical="center" wrapText="1"/>
    </xf>
    <xf numFmtId="165" fontId="6" fillId="0" borderId="52" xfId="1" applyNumberFormat="1" applyFont="1" applyBorder="1" applyAlignment="1">
      <alignment horizontal="center" vertical="center" wrapText="1"/>
    </xf>
    <xf numFmtId="165" fontId="6" fillId="0" borderId="33" xfId="1" applyNumberFormat="1" applyFont="1" applyBorder="1" applyAlignment="1">
      <alignment horizontal="center" vertical="center" wrapText="1"/>
    </xf>
    <xf numFmtId="165" fontId="6" fillId="0" borderId="50" xfId="1" applyNumberFormat="1" applyFont="1" applyBorder="1" applyAlignment="1">
      <alignment horizontal="center" vertical="center" wrapText="1"/>
    </xf>
    <xf numFmtId="165" fontId="6" fillId="0" borderId="43" xfId="1" applyNumberFormat="1" applyFont="1" applyBorder="1" applyAlignment="1">
      <alignment horizontal="center" vertical="center" wrapText="1"/>
    </xf>
    <xf numFmtId="165" fontId="6" fillId="6" borderId="35" xfId="1" applyNumberFormat="1" applyFont="1" applyFill="1" applyBorder="1" applyAlignment="1">
      <alignment horizontal="center" vertical="center" wrapText="1"/>
    </xf>
    <xf numFmtId="165" fontId="6" fillId="6" borderId="45" xfId="1" applyNumberFormat="1" applyFont="1" applyFill="1" applyBorder="1" applyAlignment="1">
      <alignment horizontal="center" vertical="center" wrapText="1"/>
    </xf>
    <xf numFmtId="165" fontId="6" fillId="6" borderId="51" xfId="1" applyNumberFormat="1" applyFont="1" applyFill="1" applyBorder="1" applyAlignment="1">
      <alignment horizontal="center" vertical="center" wrapText="1"/>
    </xf>
    <xf numFmtId="165" fontId="6" fillId="6" borderId="32" xfId="1" applyNumberFormat="1" applyFont="1" applyFill="1" applyBorder="1" applyAlignment="1">
      <alignment horizontal="center" vertical="center" wrapText="1"/>
    </xf>
    <xf numFmtId="165" fontId="6" fillId="6" borderId="46" xfId="1" applyNumberFormat="1" applyFont="1" applyFill="1" applyBorder="1" applyAlignment="1">
      <alignment horizontal="center" vertical="center" wrapText="1"/>
    </xf>
    <xf numFmtId="165" fontId="6" fillId="6" borderId="52" xfId="1" applyNumberFormat="1" applyFont="1" applyFill="1" applyBorder="1" applyAlignment="1">
      <alignment horizontal="center" vertical="center" wrapText="1"/>
    </xf>
    <xf numFmtId="165" fontId="6" fillId="0" borderId="31" xfId="1" applyNumberFormat="1" applyFont="1" applyBorder="1" applyAlignment="1">
      <alignment horizontal="center" vertical="center"/>
    </xf>
    <xf numFmtId="165" fontId="6" fillId="0" borderId="42" xfId="1" applyNumberFormat="1" applyFont="1" applyBorder="1" applyAlignment="1">
      <alignment horizontal="center" vertical="center"/>
    </xf>
    <xf numFmtId="164" fontId="6" fillId="0" borderId="32" xfId="1" applyNumberFormat="1" applyFont="1" applyBorder="1" applyAlignment="1">
      <alignment horizontal="center" vertical="center" wrapText="1"/>
    </xf>
    <xf numFmtId="164" fontId="6" fillId="0" borderId="46" xfId="1" applyNumberFormat="1" applyFont="1" applyBorder="1" applyAlignment="1">
      <alignment horizontal="center" vertical="center" wrapText="1"/>
    </xf>
    <xf numFmtId="164" fontId="6" fillId="0" borderId="52" xfId="1" applyNumberFormat="1" applyFont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49" fontId="21" fillId="2" borderId="15" xfId="0" applyNumberFormat="1" applyFont="1" applyFill="1" applyBorder="1" applyAlignment="1">
      <alignment horizontal="center" vertical="center"/>
    </xf>
    <xf numFmtId="49" fontId="21" fillId="2" borderId="73" xfId="0" applyNumberFormat="1" applyFont="1" applyFill="1" applyBorder="1" applyAlignment="1">
      <alignment horizontal="center" vertical="center"/>
    </xf>
    <xf numFmtId="1" fontId="6" fillId="0" borderId="44" xfId="1" applyNumberFormat="1" applyFont="1" applyBorder="1" applyAlignment="1">
      <alignment horizontal="center" vertical="center" wrapText="1"/>
    </xf>
    <xf numFmtId="1" fontId="6" fillId="0" borderId="53" xfId="1" applyNumberFormat="1" applyFont="1" applyBorder="1" applyAlignment="1">
      <alignment horizontal="center" vertical="center" wrapText="1"/>
    </xf>
    <xf numFmtId="164" fontId="6" fillId="0" borderId="51" xfId="1" applyNumberFormat="1" applyFont="1" applyBorder="1" applyAlignment="1">
      <alignment horizontal="left" vertical="center" wrapText="1"/>
    </xf>
    <xf numFmtId="1" fontId="6" fillId="0" borderId="55" xfId="1" applyNumberFormat="1" applyFont="1" applyBorder="1" applyAlignment="1">
      <alignment horizontal="center" vertical="center" wrapText="1"/>
    </xf>
    <xf numFmtId="1" fontId="6" fillId="0" borderId="52" xfId="1" applyNumberFormat="1" applyFont="1" applyBorder="1" applyAlignment="1">
      <alignment horizontal="center" vertical="center" wrapText="1"/>
    </xf>
    <xf numFmtId="1" fontId="6" fillId="0" borderId="56" xfId="1" applyNumberFormat="1" applyFont="1" applyBorder="1" applyAlignment="1">
      <alignment horizontal="center" vertical="center" wrapText="1"/>
    </xf>
    <xf numFmtId="164" fontId="6" fillId="0" borderId="18" xfId="1" applyNumberFormat="1" applyFont="1" applyBorder="1" applyAlignment="1">
      <alignment horizontal="left" vertical="center" wrapText="1"/>
    </xf>
    <xf numFmtId="1" fontId="6" fillId="0" borderId="32" xfId="1" applyNumberFormat="1" applyFont="1" applyBorder="1" applyAlignment="1">
      <alignment horizontal="center" vertical="center" wrapText="1"/>
    </xf>
    <xf numFmtId="49" fontId="7" fillId="3" borderId="49" xfId="1" applyNumberFormat="1" applyFont="1" applyFill="1" applyBorder="1" applyAlignment="1">
      <alignment horizontal="center" vertical="center"/>
    </xf>
    <xf numFmtId="1" fontId="6" fillId="0" borderId="32" xfId="5" applyNumberFormat="1" applyFont="1" applyFill="1" applyBorder="1" applyAlignment="1">
      <alignment horizontal="center" vertical="center"/>
    </xf>
    <xf numFmtId="1" fontId="6" fillId="0" borderId="46" xfId="5" applyNumberFormat="1" applyFont="1" applyFill="1" applyBorder="1" applyAlignment="1">
      <alignment horizontal="center" vertical="center"/>
    </xf>
    <xf numFmtId="1" fontId="6" fillId="0" borderId="52" xfId="5" applyNumberFormat="1" applyFont="1" applyFill="1" applyBorder="1" applyAlignment="1">
      <alignment horizontal="center" vertical="center"/>
    </xf>
    <xf numFmtId="1" fontId="6" fillId="0" borderId="44" xfId="5" applyNumberFormat="1" applyFont="1" applyFill="1" applyBorder="1" applyAlignment="1">
      <alignment horizontal="center" vertical="center"/>
    </xf>
    <xf numFmtId="1" fontId="6" fillId="0" borderId="48" xfId="5" applyNumberFormat="1" applyFont="1" applyFill="1" applyBorder="1" applyAlignment="1">
      <alignment horizontal="center" vertical="center"/>
    </xf>
    <xf numFmtId="1" fontId="6" fillId="0" borderId="53" xfId="5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1" fontId="6" fillId="0" borderId="55" xfId="5" applyNumberFormat="1" applyFont="1" applyFill="1" applyBorder="1" applyAlignment="1">
      <alignment horizontal="center" vertical="center"/>
    </xf>
    <xf numFmtId="1" fontId="6" fillId="0" borderId="56" xfId="5" applyNumberFormat="1" applyFont="1" applyFill="1" applyBorder="1" applyAlignment="1">
      <alignment horizontal="center" vertical="center"/>
    </xf>
    <xf numFmtId="49" fontId="6" fillId="6" borderId="32" xfId="2" applyNumberFormat="1" applyFont="1" applyFill="1" applyBorder="1" applyAlignment="1">
      <alignment horizontal="center" vertical="center"/>
    </xf>
    <xf numFmtId="49" fontId="6" fillId="6" borderId="46" xfId="2" applyNumberFormat="1" applyFont="1" applyFill="1" applyBorder="1" applyAlignment="1">
      <alignment horizontal="center" vertical="center"/>
    </xf>
    <xf numFmtId="49" fontId="6" fillId="6" borderId="38" xfId="2" applyNumberFormat="1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left" vertical="center" wrapText="1"/>
    </xf>
    <xf numFmtId="165" fontId="6" fillId="6" borderId="48" xfId="1" applyNumberFormat="1" applyFont="1" applyFill="1" applyBorder="1" applyAlignment="1">
      <alignment horizontal="center" vertical="center"/>
    </xf>
    <xf numFmtId="165" fontId="6" fillId="6" borderId="31" xfId="1" applyNumberFormat="1" applyFont="1" applyFill="1" applyBorder="1" applyAlignment="1">
      <alignment horizontal="center" vertical="center"/>
    </xf>
    <xf numFmtId="165" fontId="6" fillId="6" borderId="49" xfId="1" applyNumberFormat="1" applyFont="1" applyFill="1" applyBorder="1" applyAlignment="1">
      <alignment horizontal="center" vertical="center"/>
    </xf>
    <xf numFmtId="165" fontId="6" fillId="6" borderId="42" xfId="1" applyNumberFormat="1" applyFont="1" applyFill="1" applyBorder="1" applyAlignment="1">
      <alignment horizontal="center" vertical="center"/>
    </xf>
    <xf numFmtId="49" fontId="8" fillId="6" borderId="32" xfId="2" applyNumberFormat="1" applyFont="1" applyFill="1" applyBorder="1" applyAlignment="1">
      <alignment horizontal="center" vertical="center" wrapText="1"/>
    </xf>
    <xf numFmtId="49" fontId="8" fillId="6" borderId="46" xfId="2" applyNumberFormat="1" applyFont="1" applyFill="1" applyBorder="1" applyAlignment="1">
      <alignment horizontal="center" vertical="center" wrapText="1"/>
    </xf>
    <xf numFmtId="49" fontId="8" fillId="6" borderId="38" xfId="2" applyNumberFormat="1" applyFont="1" applyFill="1" applyBorder="1" applyAlignment="1">
      <alignment horizontal="center" vertical="center" wrapText="1"/>
    </xf>
    <xf numFmtId="164" fontId="16" fillId="5" borderId="33" xfId="1" applyNumberFormat="1" applyFont="1" applyFill="1" applyBorder="1" applyAlignment="1">
      <alignment horizontal="left" vertical="center" wrapText="1"/>
    </xf>
    <xf numFmtId="164" fontId="16" fillId="5" borderId="34" xfId="1" applyNumberFormat="1" applyFont="1" applyFill="1" applyBorder="1" applyAlignment="1">
      <alignment horizontal="left" vertical="center" wrapText="1"/>
    </xf>
    <xf numFmtId="164" fontId="16" fillId="5" borderId="3" xfId="1" applyNumberFormat="1" applyFont="1" applyFill="1" applyBorder="1" applyAlignment="1">
      <alignment horizontal="left" vertical="center" wrapText="1"/>
    </xf>
    <xf numFmtId="165" fontId="6" fillId="6" borderId="57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1" fontId="8" fillId="0" borderId="44" xfId="3" applyNumberFormat="1" applyFont="1" applyFill="1" applyBorder="1" applyAlignment="1">
      <alignment horizontal="center" vertical="center"/>
    </xf>
    <xf numFmtId="1" fontId="8" fillId="0" borderId="53" xfId="3" applyNumberFormat="1" applyFont="1" applyFill="1" applyBorder="1" applyAlignment="1">
      <alignment horizontal="center" vertical="center"/>
    </xf>
    <xf numFmtId="1" fontId="8" fillId="0" borderId="32" xfId="3" applyNumberFormat="1" applyFont="1" applyFill="1" applyBorder="1" applyAlignment="1">
      <alignment horizontal="center" vertical="center"/>
    </xf>
    <xf numFmtId="1" fontId="8" fillId="0" borderId="52" xfId="3" applyNumberFormat="1" applyFont="1" applyFill="1" applyBorder="1" applyAlignment="1">
      <alignment horizontal="center" vertical="center"/>
    </xf>
    <xf numFmtId="164" fontId="8" fillId="0" borderId="51" xfId="1" applyNumberFormat="1" applyFont="1" applyBorder="1" applyAlignment="1">
      <alignment horizontal="left" vertical="center" wrapText="1"/>
    </xf>
    <xf numFmtId="164" fontId="16" fillId="5" borderId="29" xfId="1" applyNumberFormat="1" applyFont="1" applyFill="1" applyBorder="1" applyAlignment="1">
      <alignment horizontal="right" vertical="center"/>
    </xf>
    <xf numFmtId="164" fontId="16" fillId="5" borderId="26" xfId="1" applyNumberFormat="1" applyFont="1" applyFill="1" applyBorder="1" applyAlignment="1">
      <alignment horizontal="right" vertical="center"/>
    </xf>
    <xf numFmtId="164" fontId="16" fillId="5" borderId="28" xfId="1" applyNumberFormat="1" applyFont="1" applyFill="1" applyBorder="1" applyAlignment="1">
      <alignment horizontal="right" vertical="center"/>
    </xf>
    <xf numFmtId="164" fontId="16" fillId="4" borderId="29" xfId="1" applyNumberFormat="1" applyFont="1" applyFill="1" applyBorder="1" applyAlignment="1">
      <alignment horizontal="right" vertical="center"/>
    </xf>
    <xf numFmtId="164" fontId="16" fillId="4" borderId="26" xfId="1" applyNumberFormat="1" applyFont="1" applyFill="1" applyBorder="1" applyAlignment="1">
      <alignment horizontal="right" vertical="center"/>
    </xf>
    <xf numFmtId="164" fontId="16" fillId="4" borderId="27" xfId="1" applyNumberFormat="1" applyFont="1" applyFill="1" applyBorder="1" applyAlignment="1">
      <alignment horizontal="right" vertical="center"/>
    </xf>
    <xf numFmtId="164" fontId="16" fillId="3" borderId="29" xfId="1" applyNumberFormat="1" applyFont="1" applyFill="1" applyBorder="1" applyAlignment="1">
      <alignment horizontal="right" vertical="center"/>
    </xf>
    <xf numFmtId="164" fontId="16" fillId="3" borderId="26" xfId="1" applyNumberFormat="1" applyFont="1" applyFill="1" applyBorder="1" applyAlignment="1">
      <alignment horizontal="right" vertical="center"/>
    </xf>
    <xf numFmtId="164" fontId="16" fillId="3" borderId="27" xfId="1" applyNumberFormat="1" applyFont="1" applyFill="1" applyBorder="1" applyAlignment="1">
      <alignment horizontal="right" vertical="center"/>
    </xf>
    <xf numFmtId="49" fontId="21" fillId="2" borderId="8" xfId="0" applyNumberFormat="1" applyFont="1" applyFill="1" applyBorder="1" applyAlignment="1">
      <alignment horizontal="center" vertical="center"/>
    </xf>
    <xf numFmtId="49" fontId="21" fillId="2" borderId="20" xfId="0" applyNumberFormat="1" applyFont="1" applyFill="1" applyBorder="1" applyAlignment="1">
      <alignment horizontal="center" vertical="center"/>
    </xf>
    <xf numFmtId="49" fontId="16" fillId="3" borderId="45" xfId="1" applyNumberFormat="1" applyFont="1" applyFill="1" applyBorder="1" applyAlignment="1">
      <alignment horizontal="center" vertical="center"/>
    </xf>
    <xf numFmtId="49" fontId="16" fillId="3" borderId="24" xfId="1" applyNumberFormat="1" applyFont="1" applyFill="1" applyBorder="1" applyAlignment="1">
      <alignment horizontal="center" vertical="center"/>
    </xf>
    <xf numFmtId="49" fontId="16" fillId="4" borderId="46" xfId="1" applyNumberFormat="1" applyFont="1" applyFill="1" applyBorder="1" applyAlignment="1">
      <alignment horizontal="center" vertical="center"/>
    </xf>
    <xf numFmtId="49" fontId="16" fillId="4" borderId="38" xfId="1" applyNumberFormat="1" applyFont="1" applyFill="1" applyBorder="1" applyAlignment="1">
      <alignment horizontal="center" vertical="center"/>
    </xf>
    <xf numFmtId="49" fontId="16" fillId="5" borderId="46" xfId="1" applyNumberFormat="1" applyFont="1" applyFill="1" applyBorder="1" applyAlignment="1">
      <alignment horizontal="center" vertical="center"/>
    </xf>
    <xf numFmtId="49" fontId="16" fillId="5" borderId="38" xfId="1" applyNumberFormat="1" applyFont="1" applyFill="1" applyBorder="1" applyAlignment="1">
      <alignment horizontal="center" vertical="center"/>
    </xf>
    <xf numFmtId="49" fontId="16" fillId="0" borderId="46" xfId="1" applyNumberFormat="1" applyFont="1" applyBorder="1" applyAlignment="1">
      <alignment horizontal="center" vertical="center"/>
    </xf>
    <xf numFmtId="49" fontId="16" fillId="0" borderId="38" xfId="1" applyNumberFormat="1" applyFont="1" applyBorder="1" applyAlignment="1">
      <alignment horizontal="center" vertical="center"/>
    </xf>
    <xf numFmtId="164" fontId="8" fillId="6" borderId="46" xfId="1" applyNumberFormat="1" applyFont="1" applyFill="1" applyBorder="1" applyAlignment="1">
      <alignment horizontal="left" vertical="center" wrapText="1"/>
    </xf>
    <xf numFmtId="165" fontId="8" fillId="0" borderId="31" xfId="1" applyNumberFormat="1" applyFont="1" applyBorder="1" applyAlignment="1">
      <alignment horizontal="center" vertical="center"/>
    </xf>
    <xf numFmtId="165" fontId="8" fillId="0" borderId="42" xfId="1" applyNumberFormat="1" applyFont="1" applyBorder="1" applyAlignment="1">
      <alignment horizontal="center" vertical="center"/>
    </xf>
    <xf numFmtId="165" fontId="8" fillId="0" borderId="44" xfId="1" applyNumberFormat="1" applyFont="1" applyBorder="1" applyAlignment="1">
      <alignment horizontal="center" vertical="center"/>
    </xf>
    <xf numFmtId="165" fontId="8" fillId="0" borderId="53" xfId="1" applyNumberFormat="1" applyFont="1" applyBorder="1" applyAlignment="1">
      <alignment horizontal="center" vertical="center"/>
    </xf>
    <xf numFmtId="49" fontId="21" fillId="2" borderId="43" xfId="0" applyNumberFormat="1" applyFont="1" applyFill="1" applyBorder="1" applyAlignment="1">
      <alignment horizontal="center" vertical="center"/>
    </xf>
    <xf numFmtId="49" fontId="21" fillId="2" borderId="40" xfId="0" applyNumberFormat="1" applyFont="1" applyFill="1" applyBorder="1" applyAlignment="1">
      <alignment horizontal="center" vertical="center"/>
    </xf>
    <xf numFmtId="49" fontId="16" fillId="3" borderId="9" xfId="1" applyNumberFormat="1" applyFont="1" applyFill="1" applyBorder="1" applyAlignment="1">
      <alignment horizontal="center" vertical="center"/>
    </xf>
    <xf numFmtId="49" fontId="16" fillId="3" borderId="41" xfId="1" applyNumberFormat="1" applyFont="1" applyFill="1" applyBorder="1" applyAlignment="1">
      <alignment horizontal="center" vertical="center"/>
    </xf>
    <xf numFmtId="49" fontId="16" fillId="4" borderId="52" xfId="1" applyNumberFormat="1" applyFont="1" applyFill="1" applyBorder="1" applyAlignment="1">
      <alignment horizontal="center" vertical="center"/>
    </xf>
    <xf numFmtId="49" fontId="16" fillId="4" borderId="21" xfId="1" applyNumberFormat="1" applyFont="1" applyFill="1" applyBorder="1" applyAlignment="1">
      <alignment horizontal="center" vertical="center"/>
    </xf>
    <xf numFmtId="49" fontId="16" fillId="5" borderId="10" xfId="1" applyNumberFormat="1" applyFont="1" applyFill="1" applyBorder="1" applyAlignment="1">
      <alignment horizontal="center" vertical="center"/>
    </xf>
    <xf numFmtId="49" fontId="16" fillId="5" borderId="21" xfId="1" applyNumberFormat="1" applyFont="1" applyFill="1" applyBorder="1" applyAlignment="1">
      <alignment horizontal="center" vertical="center"/>
    </xf>
    <xf numFmtId="49" fontId="16" fillId="0" borderId="10" xfId="1" applyNumberFormat="1" applyFont="1" applyBorder="1" applyAlignment="1">
      <alignment horizontal="center" vertical="center"/>
    </xf>
    <xf numFmtId="49" fontId="16" fillId="0" borderId="21" xfId="1" applyNumberFormat="1" applyFont="1" applyBorder="1" applyAlignment="1">
      <alignment horizontal="center" vertical="center"/>
    </xf>
    <xf numFmtId="164" fontId="8" fillId="0" borderId="32" xfId="1" applyNumberFormat="1" applyFont="1" applyBorder="1" applyAlignment="1">
      <alignment horizontal="center" vertical="center"/>
    </xf>
    <xf numFmtId="164" fontId="8" fillId="0" borderId="52" xfId="1" applyNumberFormat="1" applyFont="1" applyBorder="1" applyAlignment="1">
      <alignment horizontal="center" vertical="center"/>
    </xf>
    <xf numFmtId="165" fontId="8" fillId="0" borderId="32" xfId="1" applyNumberFormat="1" applyFont="1" applyBorder="1" applyAlignment="1">
      <alignment horizontal="center" vertical="center"/>
    </xf>
    <xf numFmtId="165" fontId="8" fillId="0" borderId="52" xfId="1" applyNumberFormat="1" applyFont="1" applyBorder="1" applyAlignment="1">
      <alignment horizontal="center" vertical="center"/>
    </xf>
    <xf numFmtId="49" fontId="16" fillId="3" borderId="51" xfId="1" applyNumberFormat="1" applyFont="1" applyFill="1" applyBorder="1" applyAlignment="1">
      <alignment horizontal="center" vertical="center"/>
    </xf>
    <xf numFmtId="49" fontId="16" fillId="5" borderId="52" xfId="1" applyNumberFormat="1" applyFont="1" applyFill="1" applyBorder="1" applyAlignment="1">
      <alignment horizontal="center" vertical="center"/>
    </xf>
    <xf numFmtId="49" fontId="16" fillId="0" borderId="52" xfId="1" applyNumberFormat="1" applyFont="1" applyBorder="1" applyAlignment="1">
      <alignment horizontal="center" vertical="center"/>
    </xf>
    <xf numFmtId="49" fontId="8" fillId="6" borderId="52" xfId="2" applyNumberFormat="1" applyFont="1" applyFill="1" applyBorder="1" applyAlignment="1">
      <alignment horizontal="center" vertical="center" wrapText="1"/>
    </xf>
    <xf numFmtId="49" fontId="16" fillId="4" borderId="10" xfId="1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49" fontId="8" fillId="0" borderId="10" xfId="2" applyNumberFormat="1" applyFont="1" applyBorder="1" applyAlignment="1">
      <alignment horizontal="center" vertical="center" wrapText="1"/>
    </xf>
    <xf numFmtId="49" fontId="8" fillId="0" borderId="21" xfId="2" applyNumberFormat="1" applyFont="1" applyBorder="1" applyAlignment="1">
      <alignment horizontal="center" vertical="center" wrapText="1"/>
    </xf>
    <xf numFmtId="49" fontId="16" fillId="3" borderId="35" xfId="1" applyNumberFormat="1" applyFont="1" applyFill="1" applyBorder="1" applyAlignment="1">
      <alignment horizontal="center" vertical="center"/>
    </xf>
    <xf numFmtId="49" fontId="16" fillId="4" borderId="32" xfId="1" applyNumberFormat="1" applyFont="1" applyFill="1" applyBorder="1" applyAlignment="1">
      <alignment horizontal="center" vertical="center"/>
    </xf>
    <xf numFmtId="49" fontId="16" fillId="5" borderId="32" xfId="1" applyNumberFormat="1" applyFont="1" applyFill="1" applyBorder="1" applyAlignment="1">
      <alignment horizontal="center" vertical="center"/>
    </xf>
    <xf numFmtId="49" fontId="16" fillId="0" borderId="32" xfId="1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 wrapText="1"/>
    </xf>
    <xf numFmtId="49" fontId="8" fillId="0" borderId="38" xfId="2" applyNumberFormat="1" applyFont="1" applyBorder="1" applyAlignment="1">
      <alignment horizontal="center" vertical="center" wrapText="1"/>
    </xf>
    <xf numFmtId="164" fontId="8" fillId="0" borderId="59" xfId="1" applyNumberFormat="1" applyFont="1" applyBorder="1" applyAlignment="1">
      <alignment horizontal="left" vertical="center" wrapText="1"/>
    </xf>
    <xf numFmtId="1" fontId="8" fillId="0" borderId="55" xfId="3" applyNumberFormat="1" applyFont="1" applyFill="1" applyBorder="1" applyAlignment="1">
      <alignment horizontal="center" vertical="center"/>
    </xf>
    <xf numFmtId="1" fontId="8" fillId="0" borderId="56" xfId="3" applyNumberFormat="1" applyFont="1" applyFill="1" applyBorder="1" applyAlignment="1">
      <alignment horizontal="center" vertical="center"/>
    </xf>
    <xf numFmtId="49" fontId="8" fillId="0" borderId="46" xfId="2" applyNumberFormat="1" applyFont="1" applyBorder="1" applyAlignment="1">
      <alignment horizontal="center" vertical="center" wrapText="1"/>
    </xf>
    <xf numFmtId="49" fontId="8" fillId="6" borderId="32" xfId="2" applyNumberFormat="1" applyFont="1" applyFill="1" applyBorder="1" applyAlignment="1">
      <alignment horizontal="center" vertical="center"/>
    </xf>
    <xf numFmtId="49" fontId="8" fillId="6" borderId="38" xfId="2" applyNumberFormat="1" applyFont="1" applyFill="1" applyBorder="1" applyAlignment="1">
      <alignment horizontal="center" vertical="center"/>
    </xf>
    <xf numFmtId="164" fontId="16" fillId="2" borderId="26" xfId="1" applyNumberFormat="1" applyFont="1" applyFill="1" applyBorder="1" applyAlignment="1">
      <alignment horizontal="left" vertical="center" wrapText="1"/>
    </xf>
    <xf numFmtId="164" fontId="16" fillId="2" borderId="27" xfId="1" applyNumberFormat="1" applyFont="1" applyFill="1" applyBorder="1" applyAlignment="1">
      <alignment horizontal="left" vertical="center" wrapText="1"/>
    </xf>
    <xf numFmtId="164" fontId="16" fillId="3" borderId="29" xfId="1" applyNumberFormat="1" applyFont="1" applyFill="1" applyBorder="1" applyAlignment="1">
      <alignment horizontal="left" vertical="center"/>
    </xf>
    <xf numFmtId="164" fontId="16" fillId="3" borderId="26" xfId="1" applyNumberFormat="1" applyFont="1" applyFill="1" applyBorder="1" applyAlignment="1">
      <alignment horizontal="left" vertical="center"/>
    </xf>
    <xf numFmtId="164" fontId="16" fillId="3" borderId="27" xfId="1" applyNumberFormat="1" applyFont="1" applyFill="1" applyBorder="1" applyAlignment="1">
      <alignment horizontal="left" vertical="center"/>
    </xf>
    <xf numFmtId="164" fontId="8" fillId="6" borderId="52" xfId="1" applyNumberFormat="1" applyFont="1" applyFill="1" applyBorder="1" applyAlignment="1">
      <alignment horizontal="left" vertical="center" wrapText="1"/>
    </xf>
    <xf numFmtId="1" fontId="8" fillId="0" borderId="48" xfId="3" applyNumberFormat="1" applyFont="1" applyFill="1" applyBorder="1" applyAlignment="1">
      <alignment horizontal="center" vertical="center"/>
    </xf>
    <xf numFmtId="49" fontId="8" fillId="0" borderId="35" xfId="1" applyNumberFormat="1" applyFont="1" applyBorder="1" applyAlignment="1">
      <alignment horizontal="left" vertical="center" wrapText="1"/>
    </xf>
    <xf numFmtId="49" fontId="8" fillId="0" borderId="45" xfId="1" applyNumberFormat="1" applyFont="1" applyBorder="1" applyAlignment="1">
      <alignment horizontal="left" vertical="center" wrapText="1"/>
    </xf>
    <xf numFmtId="49" fontId="8" fillId="0" borderId="51" xfId="1" applyNumberFormat="1" applyFont="1" applyBorder="1" applyAlignment="1">
      <alignment horizontal="left" vertical="center" wrapText="1"/>
    </xf>
    <xf numFmtId="1" fontId="8" fillId="0" borderId="46" xfId="3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textRotation="90" wrapText="1"/>
    </xf>
    <xf numFmtId="49" fontId="8" fillId="0" borderId="12" xfId="1" applyNumberFormat="1" applyFont="1" applyBorder="1" applyAlignment="1">
      <alignment horizontal="center" vertical="center" textRotation="90" wrapText="1"/>
    </xf>
    <xf numFmtId="49" fontId="8" fillId="0" borderId="3" xfId="1" applyNumberFormat="1" applyFont="1" applyBorder="1" applyAlignment="1">
      <alignment horizontal="center" vertical="center" textRotation="90" wrapText="1"/>
    </xf>
    <xf numFmtId="49" fontId="8" fillId="0" borderId="13" xfId="1" applyNumberFormat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 textRotation="90" wrapText="1"/>
    </xf>
    <xf numFmtId="2" fontId="8" fillId="0" borderId="9" xfId="1" applyNumberFormat="1" applyFont="1" applyBorder="1" applyAlignment="1">
      <alignment horizontal="center" vertical="center" wrapText="1"/>
    </xf>
    <xf numFmtId="2" fontId="8" fillId="0" borderId="10" xfId="1" applyNumberFormat="1" applyFont="1" applyBorder="1" applyAlignment="1">
      <alignment horizontal="center" vertical="center" wrapText="1"/>
    </xf>
    <xf numFmtId="2" fontId="8" fillId="0" borderId="11" xfId="1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textRotation="90" wrapText="1"/>
    </xf>
    <xf numFmtId="0" fontId="8" fillId="0" borderId="20" xfId="1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 textRotation="90" wrapText="1"/>
    </xf>
    <xf numFmtId="0" fontId="8" fillId="0" borderId="22" xfId="1" applyFont="1" applyBorder="1" applyAlignment="1">
      <alignment horizontal="center" vertical="center" textRotation="90" wrapText="1"/>
    </xf>
    <xf numFmtId="0" fontId="8" fillId="0" borderId="18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14" xfId="1" applyFont="1" applyBorder="1" applyAlignment="1">
      <alignment horizontal="center" vertical="center" textRotation="90" wrapText="1"/>
    </xf>
    <xf numFmtId="0" fontId="8" fillId="0" borderId="19" xfId="1" applyFont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textRotation="90" wrapText="1"/>
    </xf>
    <xf numFmtId="0" fontId="8" fillId="0" borderId="23" xfId="1" applyFont="1" applyBorder="1" applyAlignment="1">
      <alignment horizontal="center" vertical="center" textRotation="90" wrapText="1"/>
    </xf>
    <xf numFmtId="49" fontId="20" fillId="6" borderId="32" xfId="2" applyNumberFormat="1" applyFont="1" applyFill="1" applyBorder="1" applyAlignment="1">
      <alignment horizontal="center" vertical="center" wrapText="1"/>
    </xf>
    <xf numFmtId="49" fontId="20" fillId="6" borderId="38" xfId="2" applyNumberFormat="1" applyFont="1" applyFill="1" applyBorder="1" applyAlignment="1">
      <alignment horizontal="center" vertical="center" wrapText="1"/>
    </xf>
    <xf numFmtId="49" fontId="20" fillId="6" borderId="46" xfId="2" applyNumberFormat="1" applyFont="1" applyFill="1" applyBorder="1" applyAlignment="1">
      <alignment horizontal="center" vertical="center" wrapText="1"/>
    </xf>
    <xf numFmtId="164" fontId="21" fillId="5" borderId="29" xfId="1" applyNumberFormat="1" applyFont="1" applyFill="1" applyBorder="1" applyAlignment="1">
      <alignment horizontal="right" vertical="center"/>
    </xf>
    <xf numFmtId="164" fontId="21" fillId="5" borderId="26" xfId="1" applyNumberFormat="1" applyFont="1" applyFill="1" applyBorder="1" applyAlignment="1">
      <alignment horizontal="right" vertical="center"/>
    </xf>
    <xf numFmtId="164" fontId="21" fillId="5" borderId="28" xfId="1" applyNumberFormat="1" applyFont="1" applyFill="1" applyBorder="1" applyAlignment="1">
      <alignment horizontal="right" vertical="center"/>
    </xf>
    <xf numFmtId="164" fontId="21" fillId="5" borderId="29" xfId="1" applyNumberFormat="1" applyFont="1" applyFill="1" applyBorder="1" applyAlignment="1">
      <alignment horizontal="left" vertical="center" wrapText="1"/>
    </xf>
    <xf numFmtId="164" fontId="21" fillId="5" borderId="26" xfId="1" applyNumberFormat="1" applyFont="1" applyFill="1" applyBorder="1" applyAlignment="1">
      <alignment horizontal="left" vertical="center" wrapText="1"/>
    </xf>
    <xf numFmtId="164" fontId="21" fillId="5" borderId="27" xfId="1" applyNumberFormat="1" applyFont="1" applyFill="1" applyBorder="1" applyAlignment="1">
      <alignment horizontal="left" vertical="center" wrapText="1"/>
    </xf>
    <xf numFmtId="164" fontId="21" fillId="4" borderId="29" xfId="1" applyNumberFormat="1" applyFont="1" applyFill="1" applyBorder="1" applyAlignment="1">
      <alignment horizontal="right" vertical="center"/>
    </xf>
    <xf numFmtId="164" fontId="21" fillId="4" borderId="26" xfId="1" applyNumberFormat="1" applyFont="1" applyFill="1" applyBorder="1" applyAlignment="1">
      <alignment horizontal="right" vertical="center"/>
    </xf>
    <xf numFmtId="164" fontId="21" fillId="4" borderId="27" xfId="1" applyNumberFormat="1" applyFont="1" applyFill="1" applyBorder="1" applyAlignment="1">
      <alignment horizontal="right" vertical="center"/>
    </xf>
    <xf numFmtId="164" fontId="21" fillId="3" borderId="29" xfId="1" applyNumberFormat="1" applyFont="1" applyFill="1" applyBorder="1" applyAlignment="1">
      <alignment horizontal="right" vertical="center"/>
    </xf>
    <xf numFmtId="164" fontId="21" fillId="3" borderId="26" xfId="1" applyNumberFormat="1" applyFont="1" applyFill="1" applyBorder="1" applyAlignment="1">
      <alignment horizontal="right" vertical="center"/>
    </xf>
    <xf numFmtId="164" fontId="21" fillId="3" borderId="27" xfId="1" applyNumberFormat="1" applyFont="1" applyFill="1" applyBorder="1" applyAlignment="1">
      <alignment horizontal="right" vertical="center"/>
    </xf>
    <xf numFmtId="49" fontId="21" fillId="3" borderId="46" xfId="1" applyNumberFormat="1" applyFont="1" applyFill="1" applyBorder="1" applyAlignment="1">
      <alignment horizontal="center" vertical="center"/>
    </xf>
    <xf numFmtId="49" fontId="21" fillId="3" borderId="38" xfId="1" applyNumberFormat="1" applyFont="1" applyFill="1" applyBorder="1" applyAlignment="1">
      <alignment horizontal="center" vertical="center"/>
    </xf>
    <xf numFmtId="49" fontId="21" fillId="4" borderId="46" xfId="1" applyNumberFormat="1" applyFont="1" applyFill="1" applyBorder="1" applyAlignment="1">
      <alignment horizontal="center" vertical="center"/>
    </xf>
    <xf numFmtId="49" fontId="21" fillId="4" borderId="38" xfId="1" applyNumberFormat="1" applyFont="1" applyFill="1" applyBorder="1" applyAlignment="1">
      <alignment horizontal="center" vertical="center"/>
    </xf>
    <xf numFmtId="49" fontId="21" fillId="5" borderId="46" xfId="1" applyNumberFormat="1" applyFont="1" applyFill="1" applyBorder="1" applyAlignment="1">
      <alignment horizontal="center" vertical="center"/>
    </xf>
    <xf numFmtId="49" fontId="21" fillId="5" borderId="38" xfId="1" applyNumberFormat="1" applyFont="1" applyFill="1" applyBorder="1" applyAlignment="1">
      <alignment horizontal="center" vertical="center"/>
    </xf>
    <xf numFmtId="49" fontId="21" fillId="0" borderId="46" xfId="1" applyNumberFormat="1" applyFont="1" applyBorder="1" applyAlignment="1">
      <alignment horizontal="center" vertical="center"/>
    </xf>
    <xf numFmtId="49" fontId="21" fillId="0" borderId="38" xfId="1" applyNumberFormat="1" applyFont="1" applyBorder="1" applyAlignment="1">
      <alignment horizontal="center" vertical="center"/>
    </xf>
    <xf numFmtId="164" fontId="20" fillId="6" borderId="46" xfId="1" applyNumberFormat="1" applyFont="1" applyFill="1" applyBorder="1" applyAlignment="1">
      <alignment horizontal="left" vertical="center" wrapText="1"/>
    </xf>
    <xf numFmtId="164" fontId="20" fillId="6" borderId="21" xfId="1" applyNumberFormat="1" applyFont="1" applyFill="1" applyBorder="1" applyAlignment="1">
      <alignment horizontal="left" vertical="center" wrapText="1"/>
    </xf>
    <xf numFmtId="49" fontId="21" fillId="3" borderId="9" xfId="1" applyNumberFormat="1" applyFont="1" applyFill="1" applyBorder="1" applyAlignment="1">
      <alignment horizontal="center" vertical="center"/>
    </xf>
    <xf numFmtId="49" fontId="21" fillId="3" borderId="45" xfId="1" applyNumberFormat="1" applyFont="1" applyFill="1" applyBorder="1" applyAlignment="1">
      <alignment horizontal="center" vertical="center"/>
    </xf>
    <xf numFmtId="49" fontId="21" fillId="3" borderId="41" xfId="1" applyNumberFormat="1" applyFont="1" applyFill="1" applyBorder="1" applyAlignment="1">
      <alignment horizontal="center" vertical="center"/>
    </xf>
    <xf numFmtId="49" fontId="21" fillId="4" borderId="10" xfId="1" applyNumberFormat="1" applyFont="1" applyFill="1" applyBorder="1" applyAlignment="1">
      <alignment horizontal="center" vertical="center"/>
    </xf>
    <xf numFmtId="49" fontId="21" fillId="4" borderId="21" xfId="1" applyNumberFormat="1" applyFont="1" applyFill="1" applyBorder="1" applyAlignment="1">
      <alignment horizontal="center" vertical="center"/>
    </xf>
    <xf numFmtId="49" fontId="21" fillId="5" borderId="10" xfId="1" applyNumberFormat="1" applyFont="1" applyFill="1" applyBorder="1" applyAlignment="1">
      <alignment horizontal="center" vertical="center"/>
    </xf>
    <xf numFmtId="49" fontId="21" fillId="5" borderId="21" xfId="1" applyNumberFormat="1" applyFont="1" applyFill="1" applyBorder="1" applyAlignment="1">
      <alignment horizontal="center" vertical="center"/>
    </xf>
    <xf numFmtId="49" fontId="21" fillId="0" borderId="10" xfId="1" applyNumberFormat="1" applyFont="1" applyBorder="1" applyAlignment="1">
      <alignment horizontal="center" vertical="center"/>
    </xf>
    <xf numFmtId="49" fontId="21" fillId="0" borderId="21" xfId="1" applyNumberFormat="1" applyFont="1" applyBorder="1" applyAlignment="1">
      <alignment horizontal="center" vertical="center"/>
    </xf>
    <xf numFmtId="164" fontId="20" fillId="0" borderId="10" xfId="1" applyNumberFormat="1" applyFont="1" applyBorder="1" applyAlignment="1">
      <alignment horizontal="left" vertical="center" wrapText="1"/>
    </xf>
    <xf numFmtId="164" fontId="20" fillId="0" borderId="46" xfId="1" applyNumberFormat="1" applyFont="1" applyBorder="1" applyAlignment="1">
      <alignment horizontal="left" vertical="center" wrapText="1"/>
    </xf>
    <xf numFmtId="164" fontId="20" fillId="0" borderId="21" xfId="1" applyNumberFormat="1" applyFont="1" applyBorder="1" applyAlignment="1">
      <alignment horizontal="left" vertical="center" wrapText="1"/>
    </xf>
    <xf numFmtId="49" fontId="20" fillId="6" borderId="10" xfId="2" applyNumberFormat="1" applyFont="1" applyFill="1" applyBorder="1" applyAlignment="1">
      <alignment horizontal="center" vertical="center" wrapText="1"/>
    </xf>
    <xf numFmtId="49" fontId="20" fillId="6" borderId="21" xfId="2" applyNumberFormat="1" applyFont="1" applyFill="1" applyBorder="1" applyAlignment="1">
      <alignment horizontal="center" vertical="center" wrapText="1"/>
    </xf>
    <xf numFmtId="49" fontId="21" fillId="3" borderId="10" xfId="1" applyNumberFormat="1" applyFont="1" applyFill="1" applyBorder="1" applyAlignment="1">
      <alignment horizontal="center" vertical="center"/>
    </xf>
    <xf numFmtId="49" fontId="21" fillId="3" borderId="21" xfId="1" applyNumberFormat="1" applyFont="1" applyFill="1" applyBorder="1" applyAlignment="1">
      <alignment horizontal="center" vertical="center"/>
    </xf>
    <xf numFmtId="49" fontId="21" fillId="4" borderId="52" xfId="1" applyNumberFormat="1" applyFont="1" applyFill="1" applyBorder="1" applyAlignment="1">
      <alignment horizontal="center" vertical="center"/>
    </xf>
    <xf numFmtId="164" fontId="20" fillId="6" borderId="10" xfId="1" applyNumberFormat="1" applyFont="1" applyFill="1" applyBorder="1" applyAlignment="1">
      <alignment horizontal="left" vertical="center" wrapText="1"/>
    </xf>
    <xf numFmtId="164" fontId="20" fillId="6" borderId="52" xfId="1" applyNumberFormat="1" applyFont="1" applyFill="1" applyBorder="1" applyAlignment="1">
      <alignment horizontal="left" vertical="center" wrapText="1"/>
    </xf>
    <xf numFmtId="164" fontId="21" fillId="5" borderId="65" xfId="1" applyNumberFormat="1" applyFont="1" applyFill="1" applyBorder="1" applyAlignment="1">
      <alignment horizontal="left" vertical="center" wrapText="1"/>
    </xf>
    <xf numFmtId="164" fontId="21" fillId="5" borderId="25" xfId="1" applyNumberFormat="1" applyFont="1" applyFill="1" applyBorder="1" applyAlignment="1">
      <alignment horizontal="left" vertical="center" wrapText="1"/>
    </xf>
    <xf numFmtId="49" fontId="21" fillId="3" borderId="51" xfId="1" applyNumberFormat="1" applyFont="1" applyFill="1" applyBorder="1" applyAlignment="1">
      <alignment horizontal="center" vertical="center"/>
    </xf>
    <xf numFmtId="49" fontId="21" fillId="5" borderId="52" xfId="1" applyNumberFormat="1" applyFont="1" applyFill="1" applyBorder="1" applyAlignment="1">
      <alignment horizontal="center" vertical="center"/>
    </xf>
    <xf numFmtId="49" fontId="21" fillId="0" borderId="52" xfId="1" applyNumberFormat="1" applyFont="1" applyBorder="1" applyAlignment="1">
      <alignment horizontal="center" vertical="center"/>
    </xf>
    <xf numFmtId="49" fontId="20" fillId="6" borderId="52" xfId="2" applyNumberFormat="1" applyFont="1" applyFill="1" applyBorder="1" applyAlignment="1">
      <alignment horizontal="center" vertical="center" wrapText="1"/>
    </xf>
    <xf numFmtId="49" fontId="20" fillId="6" borderId="32" xfId="2" applyNumberFormat="1" applyFont="1" applyFill="1" applyBorder="1" applyAlignment="1">
      <alignment horizontal="center" vertical="center"/>
    </xf>
    <xf numFmtId="49" fontId="20" fillId="6" borderId="46" xfId="2" applyNumberFormat="1" applyFont="1" applyFill="1" applyBorder="1" applyAlignment="1">
      <alignment horizontal="center" vertical="center"/>
    </xf>
    <xf numFmtId="49" fontId="20" fillId="6" borderId="38" xfId="2" applyNumberFormat="1" applyFont="1" applyFill="1" applyBorder="1" applyAlignment="1">
      <alignment horizontal="center" vertical="center"/>
    </xf>
    <xf numFmtId="1" fontId="20" fillId="6" borderId="44" xfId="3" applyNumberFormat="1" applyFont="1" applyFill="1" applyBorder="1" applyAlignment="1">
      <alignment horizontal="center" vertical="center"/>
    </xf>
    <xf numFmtId="1" fontId="20" fillId="6" borderId="53" xfId="3" applyNumberFormat="1" applyFont="1" applyFill="1" applyBorder="1" applyAlignment="1">
      <alignment horizontal="center" vertical="center"/>
    </xf>
    <xf numFmtId="1" fontId="20" fillId="6" borderId="32" xfId="3" applyNumberFormat="1" applyFont="1" applyFill="1" applyBorder="1" applyAlignment="1">
      <alignment horizontal="center" vertical="center"/>
    </xf>
    <xf numFmtId="1" fontId="20" fillId="6" borderId="52" xfId="3" applyNumberFormat="1" applyFont="1" applyFill="1" applyBorder="1" applyAlignment="1">
      <alignment horizontal="center" vertical="center"/>
    </xf>
    <xf numFmtId="49" fontId="20" fillId="0" borderId="35" xfId="1" applyNumberFormat="1" applyFont="1" applyBorder="1" applyAlignment="1">
      <alignment horizontal="left" vertical="center" wrapText="1"/>
    </xf>
    <xf numFmtId="49" fontId="20" fillId="0" borderId="51" xfId="1" applyNumberFormat="1" applyFont="1" applyBorder="1" applyAlignment="1">
      <alignment horizontal="left" vertical="center" wrapText="1"/>
    </xf>
    <xf numFmtId="164" fontId="20" fillId="0" borderId="35" xfId="1" applyNumberFormat="1" applyFont="1" applyBorder="1" applyAlignment="1">
      <alignment horizontal="left" vertical="center" wrapText="1"/>
    </xf>
    <xf numFmtId="164" fontId="20" fillId="0" borderId="51" xfId="1" applyNumberFormat="1" applyFont="1" applyBorder="1" applyAlignment="1">
      <alignment horizontal="left" vertical="center" wrapText="1"/>
    </xf>
    <xf numFmtId="49" fontId="21" fillId="3" borderId="35" xfId="1" applyNumberFormat="1" applyFont="1" applyFill="1" applyBorder="1" applyAlignment="1">
      <alignment horizontal="center" vertical="center"/>
    </xf>
    <xf numFmtId="49" fontId="21" fillId="3" borderId="24" xfId="1" applyNumberFormat="1" applyFont="1" applyFill="1" applyBorder="1" applyAlignment="1">
      <alignment horizontal="center" vertical="center"/>
    </xf>
    <xf numFmtId="49" fontId="21" fillId="4" borderId="32" xfId="1" applyNumberFormat="1" applyFont="1" applyFill="1" applyBorder="1" applyAlignment="1">
      <alignment horizontal="center" vertical="center"/>
    </xf>
    <xf numFmtId="49" fontId="21" fillId="5" borderId="32" xfId="1" applyNumberFormat="1" applyFont="1" applyFill="1" applyBorder="1" applyAlignment="1">
      <alignment horizontal="center" vertical="center"/>
    </xf>
    <xf numFmtId="49" fontId="21" fillId="0" borderId="32" xfId="1" applyNumberFormat="1" applyFont="1" applyBorder="1" applyAlignment="1">
      <alignment horizontal="center" vertical="center"/>
    </xf>
    <xf numFmtId="164" fontId="21" fillId="2" borderId="26" xfId="1" applyNumberFormat="1" applyFont="1" applyFill="1" applyBorder="1" applyAlignment="1">
      <alignment horizontal="left" vertical="center" wrapText="1"/>
    </xf>
    <xf numFmtId="164" fontId="21" fillId="2" borderId="27" xfId="1" applyNumberFormat="1" applyFont="1" applyFill="1" applyBorder="1" applyAlignment="1">
      <alignment horizontal="left" vertical="center" wrapText="1"/>
    </xf>
    <xf numFmtId="164" fontId="21" fillId="3" borderId="29" xfId="1" applyNumberFormat="1" applyFont="1" applyFill="1" applyBorder="1" applyAlignment="1">
      <alignment horizontal="left" vertical="center"/>
    </xf>
    <xf numFmtId="164" fontId="21" fillId="3" borderId="26" xfId="1" applyNumberFormat="1" applyFont="1" applyFill="1" applyBorder="1" applyAlignment="1">
      <alignment horizontal="left" vertical="center"/>
    </xf>
    <xf numFmtId="164" fontId="21" fillId="3" borderId="27" xfId="1" applyNumberFormat="1" applyFont="1" applyFill="1" applyBorder="1" applyAlignment="1">
      <alignment horizontal="left" vertical="center"/>
    </xf>
    <xf numFmtId="49" fontId="21" fillId="4" borderId="29" xfId="1" applyNumberFormat="1" applyFont="1" applyFill="1" applyBorder="1" applyAlignment="1">
      <alignment horizontal="left" vertical="center"/>
    </xf>
    <xf numFmtId="49" fontId="21" fillId="4" borderId="26" xfId="1" applyNumberFormat="1" applyFont="1" applyFill="1" applyBorder="1" applyAlignment="1">
      <alignment horizontal="left" vertical="center"/>
    </xf>
    <xf numFmtId="49" fontId="21" fillId="4" borderId="27" xfId="1" applyNumberFormat="1" applyFont="1" applyFill="1" applyBorder="1" applyAlignment="1">
      <alignment horizontal="left" vertical="center"/>
    </xf>
    <xf numFmtId="164" fontId="21" fillId="5" borderId="33" xfId="1" applyNumberFormat="1" applyFont="1" applyFill="1" applyBorder="1" applyAlignment="1">
      <alignment horizontal="left" vertical="center" wrapText="1"/>
    </xf>
    <xf numFmtId="164" fontId="21" fillId="5" borderId="34" xfId="1" applyNumberFormat="1" applyFont="1" applyFill="1" applyBorder="1" applyAlignment="1">
      <alignment horizontal="left" vertical="center" wrapText="1"/>
    </xf>
    <xf numFmtId="164" fontId="21" fillId="5" borderId="3" xfId="1" applyNumberFormat="1" applyFont="1" applyFill="1" applyBorder="1" applyAlignment="1">
      <alignment horizontal="left" vertical="center" wrapText="1"/>
    </xf>
    <xf numFmtId="164" fontId="20" fillId="0" borderId="52" xfId="1" applyNumberFormat="1" applyFont="1" applyBorder="1" applyAlignment="1">
      <alignment horizontal="left" vertical="center" wrapText="1"/>
    </xf>
    <xf numFmtId="49" fontId="20" fillId="0" borderId="45" xfId="1" applyNumberFormat="1" applyFont="1" applyBorder="1" applyAlignment="1">
      <alignment horizontal="left" vertical="center" wrapText="1"/>
    </xf>
    <xf numFmtId="1" fontId="20" fillId="6" borderId="46" xfId="3" applyNumberFormat="1" applyFont="1" applyFill="1" applyBorder="1" applyAlignment="1">
      <alignment horizontal="center" vertical="center"/>
    </xf>
    <xf numFmtId="1" fontId="20" fillId="6" borderId="48" xfId="3" applyNumberFormat="1" applyFont="1" applyFill="1" applyBorder="1" applyAlignment="1">
      <alignment horizontal="center" vertical="center"/>
    </xf>
    <xf numFmtId="165" fontId="20" fillId="0" borderId="32" xfId="1" applyNumberFormat="1" applyFont="1" applyBorder="1" applyAlignment="1">
      <alignment horizontal="center" vertical="center"/>
    </xf>
    <xf numFmtId="165" fontId="20" fillId="0" borderId="52" xfId="1" applyNumberFormat="1" applyFont="1" applyBorder="1" applyAlignment="1">
      <alignment horizontal="center" vertical="center"/>
    </xf>
    <xf numFmtId="165" fontId="20" fillId="0" borderId="44" xfId="1" applyNumberFormat="1" applyFont="1" applyBorder="1" applyAlignment="1">
      <alignment horizontal="center" vertical="center"/>
    </xf>
    <xf numFmtId="165" fontId="20" fillId="0" borderId="53" xfId="1" applyNumberFormat="1" applyFont="1" applyBorder="1" applyAlignment="1">
      <alignment horizontal="center" vertical="center"/>
    </xf>
    <xf numFmtId="165" fontId="20" fillId="6" borderId="31" xfId="1" applyNumberFormat="1" applyFont="1" applyFill="1" applyBorder="1" applyAlignment="1">
      <alignment horizontal="center" vertical="center"/>
    </xf>
    <xf numFmtId="165" fontId="20" fillId="6" borderId="42" xfId="1" applyNumberFormat="1" applyFont="1" applyFill="1" applyBorder="1" applyAlignment="1">
      <alignment horizontal="center" vertical="center"/>
    </xf>
    <xf numFmtId="165" fontId="20" fillId="6" borderId="33" xfId="1" applyNumberFormat="1" applyFont="1" applyFill="1" applyBorder="1" applyAlignment="1">
      <alignment horizontal="center" vertical="center"/>
    </xf>
    <xf numFmtId="165" fontId="20" fillId="6" borderId="43" xfId="1" applyNumberFormat="1" applyFont="1" applyFill="1" applyBorder="1" applyAlignment="1">
      <alignment horizontal="center" vertical="center"/>
    </xf>
    <xf numFmtId="164" fontId="20" fillId="0" borderId="32" xfId="1" applyNumberFormat="1" applyFont="1" applyBorder="1" applyAlignment="1">
      <alignment horizontal="center" vertical="center"/>
    </xf>
    <xf numFmtId="164" fontId="20" fillId="0" borderId="52" xfId="1" applyNumberFormat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49" fontId="20" fillId="0" borderId="2" xfId="1" applyNumberFormat="1" applyFont="1" applyBorder="1" applyAlignment="1">
      <alignment horizontal="center" vertical="center" textRotation="90" wrapText="1"/>
    </xf>
    <xf numFmtId="49" fontId="20" fillId="0" borderId="12" xfId="1" applyNumberFormat="1" applyFont="1" applyBorder="1" applyAlignment="1">
      <alignment horizontal="center" vertical="center" textRotation="90" wrapText="1"/>
    </xf>
    <xf numFmtId="49" fontId="20" fillId="0" borderId="3" xfId="1" applyNumberFormat="1" applyFont="1" applyBorder="1" applyAlignment="1">
      <alignment horizontal="center" vertical="center" textRotation="90" wrapText="1"/>
    </xf>
    <xf numFmtId="49" fontId="20" fillId="0" borderId="13" xfId="1" applyNumberFormat="1" applyFont="1" applyBorder="1" applyAlignment="1">
      <alignment horizontal="center" vertical="center" textRotation="90" wrapText="1"/>
    </xf>
    <xf numFmtId="0" fontId="20" fillId="0" borderId="2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textRotation="90" wrapText="1"/>
    </xf>
    <xf numFmtId="0" fontId="20" fillId="0" borderId="12" xfId="1" applyFont="1" applyBorder="1" applyAlignment="1">
      <alignment horizontal="center" vertical="center" textRotation="90" wrapText="1"/>
    </xf>
    <xf numFmtId="2" fontId="20" fillId="0" borderId="9" xfId="1" applyNumberFormat="1" applyFont="1" applyBorder="1" applyAlignment="1">
      <alignment horizontal="center" vertical="center" wrapText="1"/>
    </xf>
    <xf numFmtId="2" fontId="20" fillId="0" borderId="10" xfId="1" applyNumberFormat="1" applyFont="1" applyBorder="1" applyAlignment="1">
      <alignment horizontal="center" vertical="center" wrapText="1"/>
    </xf>
    <xf numFmtId="2" fontId="20" fillId="0" borderId="11" xfId="1" applyNumberFormat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textRotation="90" wrapText="1"/>
    </xf>
    <xf numFmtId="0" fontId="20" fillId="0" borderId="20" xfId="1" applyFont="1" applyBorder="1" applyAlignment="1">
      <alignment horizontal="center" vertical="center" textRotation="90" wrapText="1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 textRotation="90" wrapText="1"/>
    </xf>
    <xf numFmtId="0" fontId="20" fillId="0" borderId="22" xfId="1" applyFont="1" applyBorder="1" applyAlignment="1">
      <alignment horizontal="center" vertical="center" textRotation="90" wrapText="1"/>
    </xf>
    <xf numFmtId="0" fontId="20" fillId="0" borderId="18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 textRotation="90" wrapText="1"/>
    </xf>
    <xf numFmtId="0" fontId="20" fillId="0" borderId="14" xfId="1" applyFont="1" applyBorder="1" applyAlignment="1">
      <alignment horizontal="center" vertical="center" textRotation="90" wrapText="1"/>
    </xf>
    <xf numFmtId="0" fontId="20" fillId="0" borderId="19" xfId="1" applyFont="1" applyBorder="1" applyAlignment="1">
      <alignment horizontal="center" vertical="center" textRotation="90" wrapText="1"/>
    </xf>
    <xf numFmtId="0" fontId="20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textRotation="90" wrapText="1"/>
    </xf>
    <xf numFmtId="0" fontId="20" fillId="0" borderId="23" xfId="1" applyFont="1" applyBorder="1" applyAlignment="1">
      <alignment horizontal="center" vertical="center" textRotation="90" wrapText="1"/>
    </xf>
    <xf numFmtId="1" fontId="8" fillId="6" borderId="32" xfId="3" applyNumberFormat="1" applyFont="1" applyFill="1" applyBorder="1" applyAlignment="1">
      <alignment horizontal="center" vertical="center"/>
    </xf>
    <xf numFmtId="1" fontId="8" fillId="6" borderId="46" xfId="3" applyNumberFormat="1" applyFont="1" applyFill="1" applyBorder="1" applyAlignment="1">
      <alignment horizontal="center" vertical="center"/>
    </xf>
    <xf numFmtId="1" fontId="8" fillId="6" borderId="52" xfId="3" applyNumberFormat="1" applyFont="1" applyFill="1" applyBorder="1" applyAlignment="1">
      <alignment horizontal="center" vertical="center"/>
    </xf>
    <xf numFmtId="1" fontId="8" fillId="6" borderId="44" xfId="3" applyNumberFormat="1" applyFont="1" applyFill="1" applyBorder="1" applyAlignment="1">
      <alignment horizontal="center" vertical="center"/>
    </xf>
    <xf numFmtId="1" fontId="8" fillId="6" borderId="48" xfId="3" applyNumberFormat="1" applyFont="1" applyFill="1" applyBorder="1" applyAlignment="1">
      <alignment horizontal="center" vertical="center"/>
    </xf>
    <xf numFmtId="1" fontId="8" fillId="6" borderId="53" xfId="3" applyNumberFormat="1" applyFont="1" applyFill="1" applyBorder="1" applyAlignment="1">
      <alignment horizontal="center" vertical="center"/>
    </xf>
    <xf numFmtId="49" fontId="31" fillId="6" borderId="38" xfId="2" applyNumberFormat="1" applyFont="1" applyFill="1" applyBorder="1" applyAlignment="1">
      <alignment horizontal="center" vertical="center" wrapText="1"/>
    </xf>
    <xf numFmtId="49" fontId="16" fillId="3" borderId="46" xfId="1" applyNumberFormat="1" applyFont="1" applyFill="1" applyBorder="1" applyAlignment="1">
      <alignment horizontal="center" vertical="center"/>
    </xf>
    <xf numFmtId="49" fontId="16" fillId="3" borderId="38" xfId="1" applyNumberFormat="1" applyFont="1" applyFill="1" applyBorder="1" applyAlignment="1">
      <alignment horizontal="center" vertical="center"/>
    </xf>
    <xf numFmtId="164" fontId="8" fillId="0" borderId="10" xfId="1" applyNumberFormat="1" applyFont="1" applyBorder="1" applyAlignment="1">
      <alignment horizontal="left" vertical="center" wrapText="1"/>
    </xf>
    <xf numFmtId="164" fontId="8" fillId="0" borderId="46" xfId="1" applyNumberFormat="1" applyFont="1" applyBorder="1" applyAlignment="1">
      <alignment horizontal="left" vertical="center" wrapText="1"/>
    </xf>
    <xf numFmtId="164" fontId="8" fillId="0" borderId="21" xfId="1" applyNumberFormat="1" applyFont="1" applyBorder="1" applyAlignment="1">
      <alignment horizontal="left" vertical="center" wrapText="1"/>
    </xf>
    <xf numFmtId="49" fontId="16" fillId="3" borderId="10" xfId="1" applyNumberFormat="1" applyFont="1" applyFill="1" applyBorder="1" applyAlignment="1">
      <alignment horizontal="center" vertical="center"/>
    </xf>
    <xf numFmtId="49" fontId="16" fillId="3" borderId="21" xfId="1" applyNumberFormat="1" applyFont="1" applyFill="1" applyBorder="1" applyAlignment="1">
      <alignment horizontal="center" vertical="center"/>
    </xf>
    <xf numFmtId="165" fontId="8" fillId="0" borderId="10" xfId="3" applyNumberFormat="1" applyFont="1" applyFill="1" applyBorder="1" applyAlignment="1">
      <alignment horizontal="center" vertical="center"/>
    </xf>
    <xf numFmtId="165" fontId="8" fillId="0" borderId="16" xfId="3" applyNumberFormat="1" applyFont="1" applyFill="1" applyBorder="1" applyAlignment="1">
      <alignment horizontal="center" vertical="center"/>
    </xf>
    <xf numFmtId="165" fontId="8" fillId="0" borderId="11" xfId="3" applyNumberFormat="1" applyFont="1" applyFill="1" applyBorder="1" applyAlignment="1">
      <alignment horizontal="center" vertical="center"/>
    </xf>
    <xf numFmtId="165" fontId="8" fillId="0" borderId="17" xfId="3" applyNumberFormat="1" applyFont="1" applyFill="1" applyBorder="1" applyAlignment="1">
      <alignment horizontal="center" vertical="center"/>
    </xf>
    <xf numFmtId="165" fontId="8" fillId="0" borderId="35" xfId="3" applyNumberFormat="1" applyFont="1" applyFill="1" applyBorder="1" applyAlignment="1">
      <alignment horizontal="center" vertical="center"/>
    </xf>
    <xf numFmtId="165" fontId="8" fillId="0" borderId="51" xfId="3" applyNumberFormat="1" applyFont="1" applyFill="1" applyBorder="1" applyAlignment="1">
      <alignment horizontal="center" vertical="center"/>
    </xf>
    <xf numFmtId="165" fontId="8" fillId="0" borderId="44" xfId="3" applyNumberFormat="1" applyFont="1" applyFill="1" applyBorder="1" applyAlignment="1">
      <alignment horizontal="center" vertical="center"/>
    </xf>
    <xf numFmtId="165" fontId="8" fillId="0" borderId="53" xfId="3" applyNumberFormat="1" applyFont="1" applyFill="1" applyBorder="1" applyAlignment="1">
      <alignment horizontal="center" vertical="center"/>
    </xf>
    <xf numFmtId="49" fontId="8" fillId="6" borderId="33" xfId="2" applyNumberFormat="1" applyFont="1" applyFill="1" applyBorder="1" applyAlignment="1">
      <alignment horizontal="center" vertical="center" wrapText="1"/>
    </xf>
    <xf numFmtId="49" fontId="8" fillId="6" borderId="50" xfId="2" applyNumberFormat="1" applyFont="1" applyFill="1" applyBorder="1" applyAlignment="1">
      <alignment horizontal="center" vertical="center" wrapText="1"/>
    </xf>
    <xf numFmtId="49" fontId="8" fillId="6" borderId="66" xfId="2" applyNumberFormat="1" applyFont="1" applyFill="1" applyBorder="1" applyAlignment="1">
      <alignment horizontal="center" vertical="center" wrapText="1"/>
    </xf>
    <xf numFmtId="164" fontId="6" fillId="0" borderId="38" xfId="1" applyNumberFormat="1" applyFont="1" applyBorder="1" applyAlignment="1">
      <alignment horizontal="left" vertical="center" wrapText="1"/>
    </xf>
    <xf numFmtId="49" fontId="16" fillId="3" borderId="50" xfId="1" applyNumberFormat="1" applyFont="1" applyFill="1" applyBorder="1" applyAlignment="1">
      <alignment horizontal="center" vertical="center"/>
    </xf>
    <xf numFmtId="49" fontId="16" fillId="3" borderId="66" xfId="1" applyNumberFormat="1" applyFont="1" applyFill="1" applyBorder="1" applyAlignment="1">
      <alignment horizontal="center" vertical="center"/>
    </xf>
    <xf numFmtId="49" fontId="16" fillId="4" borderId="35" xfId="1" applyNumberFormat="1" applyFont="1" applyFill="1" applyBorder="1" applyAlignment="1">
      <alignment horizontal="center" vertical="center"/>
    </xf>
    <xf numFmtId="49" fontId="16" fillId="4" borderId="24" xfId="1" applyNumberFormat="1" applyFont="1" applyFill="1" applyBorder="1" applyAlignment="1">
      <alignment horizontal="center" vertical="center"/>
    </xf>
    <xf numFmtId="49" fontId="16" fillId="3" borderId="32" xfId="1" applyNumberFormat="1" applyFont="1" applyFill="1" applyBorder="1" applyAlignment="1">
      <alignment horizontal="center" vertical="center"/>
    </xf>
    <xf numFmtId="49" fontId="16" fillId="3" borderId="31" xfId="1" applyNumberFormat="1" applyFont="1" applyFill="1" applyBorder="1" applyAlignment="1">
      <alignment horizontal="center" vertical="center"/>
    </xf>
    <xf numFmtId="49" fontId="16" fillId="3" borderId="54" xfId="1" applyNumberFormat="1" applyFont="1" applyFill="1" applyBorder="1" applyAlignment="1">
      <alignment horizontal="center" vertical="center"/>
    </xf>
    <xf numFmtId="49" fontId="16" fillId="3" borderId="52" xfId="1" applyNumberFormat="1" applyFont="1" applyFill="1" applyBorder="1" applyAlignment="1">
      <alignment horizontal="center" vertical="center"/>
    </xf>
    <xf numFmtId="165" fontId="8" fillId="0" borderId="46" xfId="1" applyNumberFormat="1" applyFont="1" applyBorder="1" applyAlignment="1">
      <alignment horizontal="center" vertical="center"/>
    </xf>
    <xf numFmtId="165" fontId="8" fillId="0" borderId="48" xfId="1" applyNumberFormat="1" applyFont="1" applyBorder="1" applyAlignment="1">
      <alignment horizontal="center" vertical="center"/>
    </xf>
    <xf numFmtId="165" fontId="8" fillId="6" borderId="35" xfId="1" applyNumberFormat="1" applyFont="1" applyFill="1" applyBorder="1" applyAlignment="1">
      <alignment horizontal="center" vertical="center"/>
    </xf>
    <xf numFmtId="165" fontId="8" fillId="6" borderId="51" xfId="1" applyNumberFormat="1" applyFont="1" applyFill="1" applyBorder="1" applyAlignment="1">
      <alignment horizontal="center" vertical="center"/>
    </xf>
    <xf numFmtId="165" fontId="8" fillId="6" borderId="44" xfId="1" applyNumberFormat="1" applyFont="1" applyFill="1" applyBorder="1" applyAlignment="1">
      <alignment horizontal="center" vertical="center"/>
    </xf>
    <xf numFmtId="165" fontId="8" fillId="6" borderId="53" xfId="1" applyNumberFormat="1" applyFont="1" applyFill="1" applyBorder="1" applyAlignment="1">
      <alignment horizontal="center" vertical="center"/>
    </xf>
    <xf numFmtId="164" fontId="8" fillId="0" borderId="46" xfId="1" applyNumberFormat="1" applyFont="1" applyBorder="1" applyAlignment="1">
      <alignment horizontal="center" vertical="center"/>
    </xf>
    <xf numFmtId="49" fontId="8" fillId="6" borderId="16" xfId="2" applyNumberFormat="1" applyFont="1" applyFill="1" applyBorder="1" applyAlignment="1">
      <alignment horizontal="center" vertical="center" wrapText="1"/>
    </xf>
    <xf numFmtId="49" fontId="8" fillId="0" borderId="59" xfId="1" applyNumberFormat="1" applyFont="1" applyBorder="1" applyAlignment="1">
      <alignment horizontal="left" vertical="center" wrapText="1"/>
    </xf>
    <xf numFmtId="164" fontId="8" fillId="6" borderId="55" xfId="3" applyNumberFormat="1" applyFont="1" applyFill="1" applyBorder="1" applyAlignment="1">
      <alignment horizontal="center" vertical="center"/>
    </xf>
    <xf numFmtId="164" fontId="8" fillId="6" borderId="46" xfId="3" applyNumberFormat="1" applyFont="1" applyFill="1" applyBorder="1" applyAlignment="1">
      <alignment horizontal="center" vertical="center"/>
    </xf>
    <xf numFmtId="164" fontId="8" fillId="6" borderId="52" xfId="3" applyNumberFormat="1" applyFont="1" applyFill="1" applyBorder="1" applyAlignment="1">
      <alignment horizontal="center" vertical="center"/>
    </xf>
    <xf numFmtId="164" fontId="8" fillId="6" borderId="17" xfId="3" applyNumberFormat="1" applyFont="1" applyFill="1" applyBorder="1" applyAlignment="1">
      <alignment horizontal="center" vertical="center"/>
    </xf>
    <xf numFmtId="49" fontId="21" fillId="2" borderId="18" xfId="0" applyNumberFormat="1" applyFont="1" applyFill="1" applyBorder="1" applyAlignment="1">
      <alignment horizontal="center" vertical="center"/>
    </xf>
    <xf numFmtId="49" fontId="16" fillId="3" borderId="16" xfId="1" applyNumberFormat="1" applyFont="1" applyFill="1" applyBorder="1" applyAlignment="1">
      <alignment horizontal="center" vertical="center"/>
    </xf>
    <xf numFmtId="49" fontId="16" fillId="4" borderId="16" xfId="1" applyNumberFormat="1" applyFont="1" applyFill="1" applyBorder="1" applyAlignment="1">
      <alignment horizontal="center" vertical="center"/>
    </xf>
    <xf numFmtId="49" fontId="16" fillId="5" borderId="16" xfId="1" applyNumberFormat="1" applyFont="1" applyFill="1" applyBorder="1" applyAlignment="1">
      <alignment horizontal="center" vertical="center"/>
    </xf>
    <xf numFmtId="49" fontId="16" fillId="0" borderId="16" xfId="1" applyNumberFormat="1" applyFont="1" applyBorder="1" applyAlignment="1">
      <alignment horizontal="center" vertical="center"/>
    </xf>
    <xf numFmtId="164" fontId="32" fillId="0" borderId="55" xfId="1" applyNumberFormat="1" applyFont="1" applyBorder="1" applyAlignment="1">
      <alignment horizontal="left" vertical="center" wrapText="1"/>
    </xf>
    <xf numFmtId="164" fontId="32" fillId="0" borderId="46" xfId="1" applyNumberFormat="1" applyFont="1" applyBorder="1" applyAlignment="1">
      <alignment horizontal="left" vertical="center" wrapText="1"/>
    </xf>
    <xf numFmtId="164" fontId="8" fillId="6" borderId="56" xfId="3" applyNumberFormat="1" applyFont="1" applyFill="1" applyBorder="1" applyAlignment="1">
      <alignment horizontal="center" vertical="center"/>
    </xf>
    <xf numFmtId="164" fontId="8" fillId="6" borderId="48" xfId="3" applyNumberFormat="1" applyFont="1" applyFill="1" applyBorder="1" applyAlignment="1">
      <alignment horizontal="center" vertical="center"/>
    </xf>
    <xf numFmtId="164" fontId="8" fillId="6" borderId="53" xfId="3" applyNumberFormat="1" applyFont="1" applyFill="1" applyBorder="1" applyAlignment="1">
      <alignment horizontal="center" vertical="center"/>
    </xf>
    <xf numFmtId="49" fontId="21" fillId="2" borderId="59" xfId="0" applyNumberFormat="1" applyFont="1" applyFill="1" applyBorder="1" applyAlignment="1">
      <alignment horizontal="center" vertical="center"/>
    </xf>
    <xf numFmtId="49" fontId="21" fillId="2" borderId="45" xfId="0" applyNumberFormat="1" applyFont="1" applyFill="1" applyBorder="1" applyAlignment="1">
      <alignment horizontal="center" vertical="center"/>
    </xf>
    <xf numFmtId="49" fontId="21" fillId="2" borderId="51" xfId="0" applyNumberFormat="1" applyFont="1" applyFill="1" applyBorder="1" applyAlignment="1">
      <alignment horizontal="center" vertical="center"/>
    </xf>
    <xf numFmtId="49" fontId="16" fillId="3" borderId="55" xfId="1" applyNumberFormat="1" applyFont="1" applyFill="1" applyBorder="1" applyAlignment="1">
      <alignment horizontal="center" vertical="center"/>
    </xf>
    <xf numFmtId="49" fontId="16" fillId="4" borderId="55" xfId="1" applyNumberFormat="1" applyFont="1" applyFill="1" applyBorder="1" applyAlignment="1">
      <alignment horizontal="center" vertical="center"/>
    </xf>
    <xf numFmtId="49" fontId="16" fillId="5" borderId="55" xfId="1" applyNumberFormat="1" applyFont="1" applyFill="1" applyBorder="1" applyAlignment="1">
      <alignment horizontal="center" vertical="center"/>
    </xf>
    <xf numFmtId="49" fontId="16" fillId="0" borderId="55" xfId="1" applyNumberFormat="1" applyFont="1" applyBorder="1" applyAlignment="1">
      <alignment horizontal="center" vertical="center"/>
    </xf>
    <xf numFmtId="164" fontId="32" fillId="0" borderId="52" xfId="1" applyNumberFormat="1" applyFont="1" applyBorder="1" applyAlignment="1">
      <alignment horizontal="left" vertical="center" wrapText="1"/>
    </xf>
    <xf numFmtId="49" fontId="8" fillId="6" borderId="55" xfId="2" applyNumberFormat="1" applyFont="1" applyFill="1" applyBorder="1" applyAlignment="1">
      <alignment horizontal="center" vertical="center" wrapText="1"/>
    </xf>
    <xf numFmtId="164" fontId="8" fillId="0" borderId="55" xfId="3" applyNumberFormat="1" applyFont="1" applyFill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52" xfId="3" applyNumberFormat="1" applyFont="1" applyFill="1" applyBorder="1" applyAlignment="1">
      <alignment horizontal="center" vertical="center"/>
    </xf>
    <xf numFmtId="164" fontId="8" fillId="6" borderId="74" xfId="3" applyNumberFormat="1" applyFont="1" applyFill="1" applyBorder="1" applyAlignment="1">
      <alignment horizontal="center" vertical="center"/>
    </xf>
    <xf numFmtId="49" fontId="8" fillId="0" borderId="47" xfId="1" applyNumberFormat="1" applyFont="1" applyBorder="1" applyAlignment="1">
      <alignment horizontal="left" vertical="center" wrapText="1"/>
    </xf>
    <xf numFmtId="164" fontId="8" fillId="6" borderId="16" xfId="3" applyNumberFormat="1" applyFont="1" applyFill="1" applyBorder="1" applyAlignment="1">
      <alignment horizontal="center" vertical="center"/>
    </xf>
    <xf numFmtId="1" fontId="8" fillId="6" borderId="56" xfId="3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49" fontId="8" fillId="0" borderId="57" xfId="1" applyNumberFormat="1" applyFont="1" applyBorder="1" applyAlignment="1">
      <alignment horizontal="left" vertical="center" wrapText="1"/>
    </xf>
    <xf numFmtId="49" fontId="8" fillId="0" borderId="49" xfId="1" applyNumberFormat="1" applyFont="1" applyBorder="1" applyAlignment="1">
      <alignment horizontal="left" vertical="center" wrapText="1"/>
    </xf>
    <xf numFmtId="1" fontId="8" fillId="6" borderId="55" xfId="3" applyNumberFormat="1" applyFont="1" applyFill="1" applyBorder="1" applyAlignment="1">
      <alignment horizontal="center" vertical="center"/>
    </xf>
    <xf numFmtId="49" fontId="8" fillId="0" borderId="55" xfId="2" applyNumberFormat="1" applyFont="1" applyBorder="1" applyAlignment="1">
      <alignment horizontal="center" vertical="center" wrapText="1"/>
    </xf>
    <xf numFmtId="49" fontId="8" fillId="0" borderId="52" xfId="2" applyNumberFormat="1" applyFont="1" applyBorder="1" applyAlignment="1">
      <alignment horizontal="center" vertical="center" wrapText="1"/>
    </xf>
    <xf numFmtId="49" fontId="6" fillId="6" borderId="57" xfId="1" applyNumberFormat="1" applyFont="1" applyFill="1" applyBorder="1" applyAlignment="1">
      <alignment horizontal="left" vertical="center" wrapText="1"/>
    </xf>
    <xf numFmtId="49" fontId="6" fillId="6" borderId="42" xfId="1" applyNumberFormat="1" applyFont="1" applyFill="1" applyBorder="1" applyAlignment="1">
      <alignment horizontal="left" vertical="center" wrapText="1"/>
    </xf>
    <xf numFmtId="49" fontId="8" fillId="0" borderId="42" xfId="1" applyNumberFormat="1" applyFont="1" applyBorder="1" applyAlignment="1">
      <alignment horizontal="left" vertical="center" wrapText="1"/>
    </xf>
    <xf numFmtId="167" fontId="8" fillId="6" borderId="55" xfId="3" applyNumberFormat="1" applyFont="1" applyFill="1" applyBorder="1" applyAlignment="1">
      <alignment horizontal="center" vertical="center"/>
    </xf>
    <xf numFmtId="167" fontId="8" fillId="6" borderId="46" xfId="3" applyNumberFormat="1" applyFont="1" applyFill="1" applyBorder="1" applyAlignment="1">
      <alignment horizontal="center" vertical="center"/>
    </xf>
    <xf numFmtId="167" fontId="8" fillId="6" borderId="52" xfId="3" applyNumberFormat="1" applyFont="1" applyFill="1" applyBorder="1" applyAlignment="1">
      <alignment horizontal="center" vertical="center"/>
    </xf>
    <xf numFmtId="164" fontId="32" fillId="6" borderId="55" xfId="1" applyNumberFormat="1" applyFont="1" applyFill="1" applyBorder="1" applyAlignment="1">
      <alignment horizontal="left" vertical="center" wrapText="1"/>
    </xf>
    <xf numFmtId="164" fontId="32" fillId="6" borderId="46" xfId="1" applyNumberFormat="1" applyFont="1" applyFill="1" applyBorder="1" applyAlignment="1">
      <alignment horizontal="left" vertical="center" wrapText="1"/>
    </xf>
    <xf numFmtId="49" fontId="16" fillId="4" borderId="29" xfId="1" applyNumberFormat="1" applyFont="1" applyFill="1" applyBorder="1" applyAlignment="1">
      <alignment horizontal="left" vertical="center" wrapText="1"/>
    </xf>
    <xf numFmtId="49" fontId="16" fillId="4" borderId="26" xfId="1" applyNumberFormat="1" applyFont="1" applyFill="1" applyBorder="1" applyAlignment="1">
      <alignment horizontal="left" vertical="center" wrapText="1"/>
    </xf>
    <xf numFmtId="49" fontId="16" fillId="4" borderId="27" xfId="1" applyNumberFormat="1" applyFont="1" applyFill="1" applyBorder="1" applyAlignment="1">
      <alignment horizontal="left" vertical="center" wrapText="1"/>
    </xf>
    <xf numFmtId="164" fontId="16" fillId="3" borderId="29" xfId="1" applyNumberFormat="1" applyFont="1" applyFill="1" applyBorder="1" applyAlignment="1">
      <alignment horizontal="left" vertical="center" wrapText="1"/>
    </xf>
    <xf numFmtId="164" fontId="16" fillId="3" borderId="26" xfId="1" applyNumberFormat="1" applyFont="1" applyFill="1" applyBorder="1" applyAlignment="1">
      <alignment horizontal="left" vertical="center" wrapText="1"/>
    </xf>
    <xf numFmtId="164" fontId="16" fillId="3" borderId="27" xfId="1" applyNumberFormat="1" applyFont="1" applyFill="1" applyBorder="1" applyAlignment="1">
      <alignment horizontal="left" vertical="center" wrapText="1"/>
    </xf>
    <xf numFmtId="49" fontId="16" fillId="4" borderId="29" xfId="1" applyNumberFormat="1" applyFont="1" applyFill="1" applyBorder="1" applyAlignment="1">
      <alignment horizontal="left" vertical="center"/>
    </xf>
    <xf numFmtId="49" fontId="16" fillId="4" borderId="26" xfId="1" applyNumberFormat="1" applyFont="1" applyFill="1" applyBorder="1" applyAlignment="1">
      <alignment horizontal="left" vertical="center"/>
    </xf>
    <xf numFmtId="49" fontId="16" fillId="4" borderId="27" xfId="1" applyNumberFormat="1" applyFont="1" applyFill="1" applyBorder="1" applyAlignment="1">
      <alignment horizontal="left" vertical="center"/>
    </xf>
    <xf numFmtId="164" fontId="16" fillId="0" borderId="10" xfId="1" applyNumberFormat="1" applyFont="1" applyBorder="1" applyAlignment="1">
      <alignment horizontal="left" vertical="center" wrapText="1"/>
    </xf>
    <xf numFmtId="164" fontId="16" fillId="0" borderId="21" xfId="1" applyNumberFormat="1" applyFont="1" applyBorder="1" applyAlignment="1">
      <alignment horizontal="left" vertical="center" wrapText="1"/>
    </xf>
    <xf numFmtId="49" fontId="8" fillId="0" borderId="59" xfId="1" applyNumberFormat="1" applyFont="1" applyBorder="1" applyAlignment="1">
      <alignment horizontal="center" vertical="center" wrapText="1"/>
    </xf>
    <xf numFmtId="49" fontId="8" fillId="0" borderId="45" xfId="1" applyNumberFormat="1" applyFont="1" applyBorder="1" applyAlignment="1">
      <alignment horizontal="center" vertical="center" wrapText="1"/>
    </xf>
    <xf numFmtId="49" fontId="8" fillId="0" borderId="51" xfId="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165" fontId="8" fillId="0" borderId="17" xfId="1" applyNumberFormat="1" applyFont="1" applyBorder="1" applyAlignment="1">
      <alignment horizontal="center" vertical="center"/>
    </xf>
    <xf numFmtId="165" fontId="8" fillId="0" borderId="35" xfId="1" applyNumberFormat="1" applyFont="1" applyBorder="1" applyAlignment="1">
      <alignment horizontal="center" vertical="center"/>
    </xf>
    <xf numFmtId="165" fontId="8" fillId="0" borderId="51" xfId="1" applyNumberFormat="1" applyFont="1" applyBorder="1" applyAlignment="1">
      <alignment horizontal="center" vertical="center"/>
    </xf>
    <xf numFmtId="164" fontId="8" fillId="6" borderId="32" xfId="1" applyNumberFormat="1" applyFont="1" applyFill="1" applyBorder="1" applyAlignment="1">
      <alignment horizontal="left" vertical="center" wrapText="1"/>
    </xf>
    <xf numFmtId="165" fontId="8" fillId="0" borderId="33" xfId="1" applyNumberFormat="1" applyFont="1" applyBorder="1" applyAlignment="1">
      <alignment horizontal="center" vertical="center"/>
    </xf>
    <xf numFmtId="165" fontId="8" fillId="0" borderId="43" xfId="1" applyNumberFormat="1" applyFont="1" applyBorder="1" applyAlignment="1">
      <alignment horizontal="center" vertical="center"/>
    </xf>
    <xf numFmtId="164" fontId="8" fillId="0" borderId="52" xfId="1" applyNumberFormat="1" applyFont="1" applyBorder="1" applyAlignment="1">
      <alignment horizontal="left" vertical="center" wrapText="1"/>
    </xf>
    <xf numFmtId="49" fontId="16" fillId="3" borderId="35" xfId="1" applyNumberFormat="1" applyFont="1" applyFill="1" applyBorder="1" applyAlignment="1">
      <alignment horizontal="center" vertical="center" wrapText="1"/>
    </xf>
    <xf numFmtId="49" fontId="16" fillId="3" borderId="24" xfId="1" applyNumberFormat="1" applyFont="1" applyFill="1" applyBorder="1" applyAlignment="1">
      <alignment horizontal="center" vertical="center" wrapText="1"/>
    </xf>
    <xf numFmtId="49" fontId="16" fillId="4" borderId="32" xfId="1" applyNumberFormat="1" applyFont="1" applyFill="1" applyBorder="1" applyAlignment="1">
      <alignment horizontal="center" vertical="center" wrapText="1"/>
    </xf>
    <xf numFmtId="49" fontId="16" fillId="4" borderId="38" xfId="1" applyNumberFormat="1" applyFont="1" applyFill="1" applyBorder="1" applyAlignment="1">
      <alignment horizontal="center" vertical="center" wrapText="1"/>
    </xf>
    <xf numFmtId="49" fontId="16" fillId="5" borderId="32" xfId="1" applyNumberFormat="1" applyFont="1" applyFill="1" applyBorder="1" applyAlignment="1">
      <alignment horizontal="center" vertical="center" wrapText="1"/>
    </xf>
    <xf numFmtId="49" fontId="16" fillId="5" borderId="38" xfId="1" applyNumberFormat="1" applyFont="1" applyFill="1" applyBorder="1" applyAlignment="1">
      <alignment horizontal="center" vertical="center" wrapText="1"/>
    </xf>
    <xf numFmtId="49" fontId="16" fillId="0" borderId="32" xfId="1" applyNumberFormat="1" applyFont="1" applyBorder="1" applyAlignment="1">
      <alignment horizontal="center" vertical="center" wrapText="1"/>
    </xf>
    <xf numFmtId="49" fontId="16" fillId="0" borderId="38" xfId="1" applyNumberFormat="1" applyFont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vertical="center" wrapText="1"/>
    </xf>
    <xf numFmtId="164" fontId="8" fillId="0" borderId="55" xfId="1" applyNumberFormat="1" applyFont="1" applyBorder="1" applyAlignment="1">
      <alignment horizontal="left" vertical="center" wrapText="1"/>
    </xf>
    <xf numFmtId="164" fontId="8" fillId="0" borderId="38" xfId="1" applyNumberFormat="1" applyFont="1" applyBorder="1" applyAlignment="1">
      <alignment horizontal="left" vertical="center" wrapText="1"/>
    </xf>
    <xf numFmtId="165" fontId="8" fillId="6" borderId="50" xfId="1" applyNumberFormat="1" applyFont="1" applyFill="1" applyBorder="1" applyAlignment="1">
      <alignment horizontal="center" vertical="center"/>
    </xf>
    <xf numFmtId="165" fontId="8" fillId="6" borderId="43" xfId="1" applyNumberFormat="1" applyFont="1" applyFill="1" applyBorder="1" applyAlignment="1">
      <alignment horizontal="center" vertical="center"/>
    </xf>
    <xf numFmtId="164" fontId="8" fillId="6" borderId="55" xfId="1" applyNumberFormat="1" applyFont="1" applyFill="1" applyBorder="1" applyAlignment="1">
      <alignment horizontal="left" vertical="center" wrapText="1"/>
    </xf>
    <xf numFmtId="165" fontId="8" fillId="0" borderId="45" xfId="1" applyNumberFormat="1" applyFont="1" applyBorder="1" applyAlignment="1">
      <alignment horizontal="center" vertical="center"/>
    </xf>
    <xf numFmtId="49" fontId="8" fillId="6" borderId="46" xfId="2" applyNumberFormat="1" applyFont="1" applyFill="1" applyBorder="1" applyAlignment="1">
      <alignment horizontal="center" vertical="center"/>
    </xf>
    <xf numFmtId="165" fontId="8" fillId="6" borderId="31" xfId="1" applyNumberFormat="1" applyFont="1" applyFill="1" applyBorder="1" applyAlignment="1">
      <alignment horizontal="center" vertical="center"/>
    </xf>
    <xf numFmtId="165" fontId="8" fillId="6" borderId="42" xfId="1" applyNumberFormat="1" applyFont="1" applyFill="1" applyBorder="1" applyAlignment="1">
      <alignment horizontal="center" vertical="center"/>
    </xf>
    <xf numFmtId="164" fontId="8" fillId="6" borderId="32" xfId="1" applyNumberFormat="1" applyFont="1" applyFill="1" applyBorder="1" applyAlignment="1">
      <alignment horizontal="center" vertical="center"/>
    </xf>
    <xf numFmtId="164" fontId="8" fillId="6" borderId="52" xfId="1" applyNumberFormat="1" applyFont="1" applyFill="1" applyBorder="1" applyAlignment="1">
      <alignment horizontal="center" vertical="center"/>
    </xf>
    <xf numFmtId="164" fontId="8" fillId="6" borderId="38" xfId="1" applyNumberFormat="1" applyFont="1" applyFill="1" applyBorder="1" applyAlignment="1">
      <alignment horizontal="left" vertical="center" wrapText="1"/>
    </xf>
    <xf numFmtId="165" fontId="8" fillId="0" borderId="56" xfId="1" applyNumberFormat="1" applyFont="1" applyBorder="1" applyAlignment="1">
      <alignment horizontal="center" vertical="center"/>
    </xf>
    <xf numFmtId="164" fontId="8" fillId="0" borderId="55" xfId="1" applyNumberFormat="1" applyFont="1" applyBorder="1" applyAlignment="1">
      <alignment horizontal="center" vertical="center"/>
    </xf>
    <xf numFmtId="165" fontId="8" fillId="0" borderId="55" xfId="1" applyNumberFormat="1" applyFont="1" applyBorder="1" applyAlignment="1">
      <alignment horizontal="center" vertical="center"/>
    </xf>
    <xf numFmtId="49" fontId="21" fillId="2" borderId="55" xfId="0" applyNumberFormat="1" applyFont="1" applyFill="1" applyBorder="1" applyAlignment="1">
      <alignment horizontal="center" vertical="center"/>
    </xf>
    <xf numFmtId="49" fontId="21" fillId="2" borderId="52" xfId="0" applyNumberFormat="1" applyFont="1" applyFill="1" applyBorder="1" applyAlignment="1">
      <alignment horizontal="center" vertical="center"/>
    </xf>
    <xf numFmtId="164" fontId="32" fillId="6" borderId="52" xfId="1" applyNumberFormat="1" applyFont="1" applyFill="1" applyBorder="1" applyAlignment="1">
      <alignment horizontal="left" vertical="center" wrapText="1"/>
    </xf>
    <xf numFmtId="165" fontId="8" fillId="0" borderId="59" xfId="1" applyNumberFormat="1" applyFont="1" applyBorder="1" applyAlignment="1">
      <alignment horizontal="center" vertical="center"/>
    </xf>
    <xf numFmtId="164" fontId="8" fillId="0" borderId="49" xfId="1" applyNumberFormat="1" applyFont="1" applyBorder="1" applyAlignment="1">
      <alignment horizontal="center" vertical="center" wrapText="1"/>
    </xf>
    <xf numFmtId="164" fontId="8" fillId="0" borderId="42" xfId="1" applyNumberFormat="1" applyFont="1" applyBorder="1" applyAlignment="1">
      <alignment horizontal="center" vertical="center" wrapText="1"/>
    </xf>
    <xf numFmtId="49" fontId="21" fillId="2" borderId="46" xfId="0" applyNumberFormat="1" applyFont="1" applyFill="1" applyBorder="1" applyAlignment="1">
      <alignment horizontal="center" vertical="center"/>
    </xf>
    <xf numFmtId="0" fontId="48" fillId="0" borderId="78" xfId="6" applyFont="1" applyAlignment="1">
      <alignment horizontal="center"/>
    </xf>
    <xf numFmtId="0" fontId="49" fillId="0" borderId="35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38" fillId="0" borderId="78" xfId="6" applyAlignment="1">
      <alignment horizontal="center"/>
    </xf>
    <xf numFmtId="165" fontId="6" fillId="0" borderId="52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/>
    </xf>
    <xf numFmtId="164" fontId="43" fillId="0" borderId="18" xfId="1" applyNumberFormat="1" applyFont="1" applyBorder="1" applyAlignment="1">
      <alignment vertical="center" wrapText="1"/>
    </xf>
    <xf numFmtId="165" fontId="43" fillId="0" borderId="55" xfId="1" applyNumberFormat="1" applyFont="1" applyFill="1" applyBorder="1" applyAlignment="1">
      <alignment horizontal="center" vertical="center"/>
    </xf>
    <xf numFmtId="1" fontId="43" fillId="6" borderId="33" xfId="3" applyNumberFormat="1" applyFont="1" applyFill="1" applyBorder="1" applyAlignment="1">
      <alignment horizontal="center" vertical="center"/>
    </xf>
    <xf numFmtId="165" fontId="6" fillId="0" borderId="11" xfId="1" applyNumberFormat="1" applyFont="1" applyFill="1" applyBorder="1" applyAlignment="1">
      <alignment horizontal="center" vertical="center"/>
    </xf>
    <xf numFmtId="165" fontId="6" fillId="0" borderId="9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center" vertical="center"/>
    </xf>
    <xf numFmtId="165" fontId="6" fillId="0" borderId="16" xfId="1" applyNumberFormat="1" applyFont="1" applyFill="1" applyBorder="1" applyAlignment="1">
      <alignment horizontal="center" vertical="center"/>
    </xf>
  </cellXfs>
  <cellStyles count="7">
    <cellStyle name="1 antraštė" xfId="6" builtinId="16"/>
    <cellStyle name="Comma 2" xfId="3" xr:uid="{84D55BC9-FDC1-43DA-A007-5F20FA530F08}"/>
    <cellStyle name="Comma 2 2" xfId="5" xr:uid="{3012C83B-4B6B-4F56-BF88-6221A7643A30}"/>
    <cellStyle name="Įprastas" xfId="0" builtinId="0"/>
    <cellStyle name="Normal" xfId="4" xr:uid="{C2DA813F-09C4-4359-B6D7-11A1239CCE79}"/>
    <cellStyle name="Normal 2" xfId="1" xr:uid="{C3C2CCFA-F3D0-4C19-99D1-66F38F97A512}"/>
    <cellStyle name="Normal_4 programa (11.13)" xfId="2" xr:uid="{7F6E0CDB-E57C-4C7F-8482-9F72725B2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totojas/Desktop/Strateginis%20planavimas/2021-2023%20SVP/2021%20Vasario%20Taryba/1%20priedas_asignavim&#371;%20bei%20produkto%20vertinimo%20kriterij&#371;%20suvestin&#279;%2002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programa"/>
      <sheetName val="02 programa"/>
      <sheetName val="03 programa"/>
      <sheetName val="04 programa"/>
      <sheetName val="05 programa"/>
      <sheetName val="06 programa"/>
      <sheetName val="07 programa"/>
      <sheetName val="08 programa"/>
      <sheetName val="09 programa"/>
      <sheetName val="Bendra lentelė"/>
      <sheetName val="Asignavimų šaltiniai"/>
    </sheetNames>
    <sheetDataSet>
      <sheetData sheetId="0">
        <row r="154">
          <cell r="J154">
            <v>0</v>
          </cell>
          <cell r="K15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7CCE-0E99-4038-93EB-C346EBDDE679}">
  <sheetPr>
    <pageSetUpPr fitToPage="1"/>
  </sheetPr>
  <dimension ref="A1:DJ155"/>
  <sheetViews>
    <sheetView tabSelected="1" topLeftCell="A88" zoomScale="120" zoomScaleNormal="120" workbookViewId="0">
      <selection activeCell="J146" sqref="J146"/>
    </sheetView>
  </sheetViews>
  <sheetFormatPr defaultRowHeight="15" outlineLevelRow="1" x14ac:dyDescent="0.25"/>
  <cols>
    <col min="1" max="5" width="4.140625" customWidth="1"/>
    <col min="6" max="6" width="23.85546875" customWidth="1"/>
    <col min="8" max="8" width="13.85546875" customWidth="1"/>
    <col min="9" max="9" width="11.140625" customWidth="1"/>
    <col min="10" max="10" width="13.28515625" customWidth="1"/>
    <col min="14" max="14" width="12.42578125" customWidth="1"/>
    <col min="15" max="16" width="16.85546875" bestFit="1" customWidth="1"/>
    <col min="17" max="17" width="23.85546875" customWidth="1"/>
    <col min="21" max="21" width="10.42578125" customWidth="1"/>
    <col min="22" max="24" width="11.5703125" bestFit="1" customWidth="1"/>
  </cols>
  <sheetData>
    <row r="1" spans="1:114" ht="18.75" customHeight="1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125" t="s">
        <v>758</v>
      </c>
      <c r="S1" s="1125"/>
      <c r="T1" s="1125"/>
      <c r="U1" s="1125"/>
    </row>
    <row r="2" spans="1:114" x14ac:dyDescent="0.25">
      <c r="A2" s="1097" t="s">
        <v>759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125"/>
      <c r="S2" s="1125"/>
      <c r="T2" s="1125"/>
      <c r="U2" s="1125"/>
    </row>
    <row r="3" spans="1:114" x14ac:dyDescent="0.25">
      <c r="A3" s="1097" t="s">
        <v>0</v>
      </c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125"/>
      <c r="S3" s="1125"/>
      <c r="T3" s="1125"/>
      <c r="U3" s="1125"/>
    </row>
    <row r="4" spans="1:114" ht="33" customHeight="1" thickBot="1" x14ac:dyDescent="0.3">
      <c r="A4" s="1098" t="s">
        <v>1</v>
      </c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8"/>
      <c r="R4" s="1125"/>
      <c r="S4" s="1125"/>
      <c r="T4" s="1125"/>
      <c r="U4" s="1125"/>
    </row>
    <row r="5" spans="1:114" ht="14.45" customHeight="1" x14ac:dyDescent="0.25">
      <c r="A5" s="1099" t="s">
        <v>2</v>
      </c>
      <c r="B5" s="1101" t="s">
        <v>3</v>
      </c>
      <c r="C5" s="1099" t="s">
        <v>4</v>
      </c>
      <c r="D5" s="1099" t="s">
        <v>5</v>
      </c>
      <c r="E5" s="1099" t="s">
        <v>6</v>
      </c>
      <c r="F5" s="1103" t="s">
        <v>7</v>
      </c>
      <c r="G5" s="1105" t="s">
        <v>8</v>
      </c>
      <c r="H5" s="1105" t="s">
        <v>9</v>
      </c>
      <c r="I5" s="1105" t="s">
        <v>10</v>
      </c>
      <c r="J5" s="1119" t="s">
        <v>11</v>
      </c>
      <c r="K5" s="1122" t="s">
        <v>762</v>
      </c>
      <c r="L5" s="1123"/>
      <c r="M5" s="1123"/>
      <c r="N5" s="1124"/>
      <c r="O5" s="1137" t="s">
        <v>193</v>
      </c>
      <c r="P5" s="1105" t="s">
        <v>761</v>
      </c>
      <c r="Q5" s="1108" t="s">
        <v>12</v>
      </c>
      <c r="R5" s="1109"/>
      <c r="S5" s="1109"/>
      <c r="T5" s="1110"/>
    </row>
    <row r="6" spans="1:114" x14ac:dyDescent="0.25">
      <c r="A6" s="1100"/>
      <c r="B6" s="1102"/>
      <c r="C6" s="1100"/>
      <c r="D6" s="1100"/>
      <c r="E6" s="1100"/>
      <c r="F6" s="1104"/>
      <c r="G6" s="1106"/>
      <c r="H6" s="1106"/>
      <c r="I6" s="1106"/>
      <c r="J6" s="1120"/>
      <c r="K6" s="1111" t="s">
        <v>13</v>
      </c>
      <c r="L6" s="1113" t="s">
        <v>14</v>
      </c>
      <c r="M6" s="1113"/>
      <c r="N6" s="1114" t="s">
        <v>15</v>
      </c>
      <c r="O6" s="1111"/>
      <c r="P6" s="1106"/>
      <c r="Q6" s="1116" t="s">
        <v>16</v>
      </c>
      <c r="R6" s="1113" t="s">
        <v>17</v>
      </c>
      <c r="S6" s="1113"/>
      <c r="T6" s="1118"/>
    </row>
    <row r="7" spans="1:114" ht="55.9" customHeight="1" thickBot="1" x14ac:dyDescent="0.3">
      <c r="A7" s="1100"/>
      <c r="B7" s="1102"/>
      <c r="C7" s="1100"/>
      <c r="D7" s="1100"/>
      <c r="E7" s="1100"/>
      <c r="F7" s="1104"/>
      <c r="G7" s="1106"/>
      <c r="H7" s="1106"/>
      <c r="I7" s="1106"/>
      <c r="J7" s="1121"/>
      <c r="K7" s="1112"/>
      <c r="L7" s="5" t="s">
        <v>13</v>
      </c>
      <c r="M7" s="5" t="s">
        <v>18</v>
      </c>
      <c r="N7" s="1115"/>
      <c r="O7" s="1112"/>
      <c r="P7" s="1107"/>
      <c r="Q7" s="1117"/>
      <c r="R7" s="6" t="s">
        <v>19</v>
      </c>
      <c r="S7" s="6" t="s">
        <v>194</v>
      </c>
      <c r="T7" s="7" t="s">
        <v>760</v>
      </c>
    </row>
    <row r="8" spans="1:114" ht="15.75" thickBot="1" x14ac:dyDescent="0.3">
      <c r="A8" s="8" t="s">
        <v>20</v>
      </c>
      <c r="B8" s="1126" t="s">
        <v>21</v>
      </c>
      <c r="C8" s="1126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7"/>
    </row>
    <row r="9" spans="1:114" s="12" customFormat="1" ht="11.45" customHeight="1" outlineLevel="1" collapsed="1" thickBot="1" x14ac:dyDescent="0.25">
      <c r="A9" s="8" t="s">
        <v>20</v>
      </c>
      <c r="B9" s="9" t="s">
        <v>22</v>
      </c>
      <c r="C9" s="1128" t="s">
        <v>23</v>
      </c>
      <c r="D9" s="1129"/>
      <c r="E9" s="1129"/>
      <c r="F9" s="1129"/>
      <c r="G9" s="1129"/>
      <c r="H9" s="1129"/>
      <c r="I9" s="1129"/>
      <c r="J9" s="1129"/>
      <c r="K9" s="1129"/>
      <c r="L9" s="1129"/>
      <c r="M9" s="1129"/>
      <c r="N9" s="1129"/>
      <c r="O9" s="1129"/>
      <c r="P9" s="1129"/>
      <c r="Q9" s="1129"/>
      <c r="R9" s="1129"/>
      <c r="S9" s="1129"/>
      <c r="T9" s="113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8" t="s">
        <v>20</v>
      </c>
      <c r="B10" s="9" t="s">
        <v>22</v>
      </c>
      <c r="C10" s="13" t="s">
        <v>20</v>
      </c>
      <c r="D10" s="1131" t="s">
        <v>201</v>
      </c>
      <c r="E10" s="1132"/>
      <c r="F10" s="1132"/>
      <c r="G10" s="1132"/>
      <c r="H10" s="1132"/>
      <c r="I10" s="1132"/>
      <c r="J10" s="1132"/>
      <c r="K10" s="1132"/>
      <c r="L10" s="1132"/>
      <c r="M10" s="1132"/>
      <c r="N10" s="1132"/>
      <c r="O10" s="1132"/>
      <c r="P10" s="1132"/>
      <c r="Q10" s="1132"/>
      <c r="R10" s="1132"/>
      <c r="S10" s="1132"/>
      <c r="T10" s="1133"/>
    </row>
    <row r="11" spans="1:114" ht="15.75" thickBot="1" x14ac:dyDescent="0.3">
      <c r="A11" s="14" t="s">
        <v>20</v>
      </c>
      <c r="B11" s="15" t="s">
        <v>22</v>
      </c>
      <c r="C11" s="16" t="s">
        <v>20</v>
      </c>
      <c r="D11" s="17" t="s">
        <v>20</v>
      </c>
      <c r="E11" s="1134" t="s">
        <v>202</v>
      </c>
      <c r="F11" s="1135"/>
      <c r="G11" s="1135"/>
      <c r="H11" s="1135"/>
      <c r="I11" s="1135"/>
      <c r="J11" s="1135"/>
      <c r="K11" s="1135"/>
      <c r="L11" s="1135"/>
      <c r="M11" s="1135"/>
      <c r="N11" s="1135"/>
      <c r="O11" s="1135"/>
      <c r="P11" s="1135"/>
      <c r="Q11" s="1135"/>
      <c r="R11" s="1135"/>
      <c r="S11" s="1135"/>
      <c r="T11" s="1136"/>
    </row>
    <row r="12" spans="1:114" ht="31.5" customHeight="1" x14ac:dyDescent="0.25">
      <c r="A12" s="1144" t="s">
        <v>20</v>
      </c>
      <c r="B12" s="1138" t="s">
        <v>22</v>
      </c>
      <c r="C12" s="1141" t="s">
        <v>20</v>
      </c>
      <c r="D12" s="1146" t="s">
        <v>20</v>
      </c>
      <c r="E12" s="1148" t="s">
        <v>20</v>
      </c>
      <c r="F12" s="1150" t="s">
        <v>24</v>
      </c>
      <c r="G12" s="1161" t="s">
        <v>25</v>
      </c>
      <c r="H12" s="1163"/>
      <c r="I12" s="1163" t="s">
        <v>26</v>
      </c>
      <c r="J12" s="18" t="s">
        <v>27</v>
      </c>
      <c r="K12" s="19">
        <v>293900</v>
      </c>
      <c r="L12" s="19">
        <v>289200</v>
      </c>
      <c r="M12" s="19">
        <v>164300</v>
      </c>
      <c r="N12" s="20">
        <v>4700</v>
      </c>
      <c r="O12" s="21">
        <v>311400</v>
      </c>
      <c r="P12" s="22">
        <v>331100</v>
      </c>
      <c r="Q12" s="23" t="s">
        <v>28</v>
      </c>
      <c r="R12" s="24" t="s">
        <v>195</v>
      </c>
      <c r="S12" s="24" t="s">
        <v>195</v>
      </c>
      <c r="T12" s="25" t="s">
        <v>195</v>
      </c>
      <c r="U12" s="26"/>
      <c r="V12" s="26"/>
      <c r="W12" s="26"/>
      <c r="X12" s="26"/>
      <c r="Y12" s="26"/>
    </row>
    <row r="13" spans="1:114" ht="15.75" thickBot="1" x14ac:dyDescent="0.3">
      <c r="A13" s="1145"/>
      <c r="B13" s="1140"/>
      <c r="C13" s="1143"/>
      <c r="D13" s="1147"/>
      <c r="E13" s="1149"/>
      <c r="F13" s="1151"/>
      <c r="G13" s="1162"/>
      <c r="H13" s="1164"/>
      <c r="I13" s="1164"/>
      <c r="J13" s="27" t="s">
        <v>29</v>
      </c>
      <c r="K13" s="28">
        <f t="shared" ref="K13:N13" si="0">SUM(K12:K12)</f>
        <v>293900</v>
      </c>
      <c r="L13" s="28">
        <f t="shared" si="0"/>
        <v>289200</v>
      </c>
      <c r="M13" s="28">
        <f t="shared" si="0"/>
        <v>164300</v>
      </c>
      <c r="N13" s="29">
        <f t="shared" si="0"/>
        <v>4700</v>
      </c>
      <c r="O13" s="30">
        <f t="shared" ref="O13:P13" si="1">SUM(O12:O12)</f>
        <v>311400</v>
      </c>
      <c r="P13" s="31">
        <f t="shared" si="1"/>
        <v>331100</v>
      </c>
      <c r="Q13" s="32"/>
      <c r="R13" s="33"/>
      <c r="S13" s="33"/>
      <c r="T13" s="34"/>
      <c r="U13" s="26"/>
    </row>
    <row r="14" spans="1:114" ht="21.6" customHeight="1" x14ac:dyDescent="0.25">
      <c r="A14" s="1144" t="s">
        <v>20</v>
      </c>
      <c r="B14" s="1138" t="s">
        <v>22</v>
      </c>
      <c r="C14" s="1141" t="s">
        <v>20</v>
      </c>
      <c r="D14" s="1146" t="s">
        <v>20</v>
      </c>
      <c r="E14" s="1148" t="s">
        <v>22</v>
      </c>
      <c r="F14" s="1167" t="s">
        <v>30</v>
      </c>
      <c r="G14" s="1174" t="s">
        <v>25</v>
      </c>
      <c r="H14" s="1152"/>
      <c r="I14" s="1152" t="s">
        <v>31</v>
      </c>
      <c r="J14" s="35" t="s">
        <v>27</v>
      </c>
      <c r="K14" s="19">
        <v>2224500</v>
      </c>
      <c r="L14" s="19">
        <v>2213500</v>
      </c>
      <c r="M14" s="19">
        <v>1907300</v>
      </c>
      <c r="N14" s="20">
        <v>11000</v>
      </c>
      <c r="O14" s="893">
        <v>2327000</v>
      </c>
      <c r="P14" s="199">
        <v>2443300</v>
      </c>
      <c r="Q14" s="1155" t="s">
        <v>800</v>
      </c>
      <c r="R14" s="1157">
        <v>290</v>
      </c>
      <c r="S14" s="1157">
        <v>290</v>
      </c>
      <c r="T14" s="1159">
        <v>290</v>
      </c>
      <c r="U14" s="26"/>
    </row>
    <row r="15" spans="1:114" ht="21.6" customHeight="1" x14ac:dyDescent="0.25">
      <c r="A15" s="1169"/>
      <c r="B15" s="1139"/>
      <c r="C15" s="1142"/>
      <c r="D15" s="1176"/>
      <c r="E15" s="1177"/>
      <c r="F15" s="1178"/>
      <c r="G15" s="1179"/>
      <c r="H15" s="1153"/>
      <c r="I15" s="1153"/>
      <c r="J15" s="123" t="s">
        <v>33</v>
      </c>
      <c r="K15" s="45"/>
      <c r="L15" s="45"/>
      <c r="M15" s="45"/>
      <c r="N15" s="132"/>
      <c r="O15" s="893"/>
      <c r="P15" s="199"/>
      <c r="Q15" s="1156"/>
      <c r="R15" s="1158"/>
      <c r="S15" s="1158"/>
      <c r="T15" s="1160"/>
      <c r="U15" s="26"/>
    </row>
    <row r="16" spans="1:114" ht="16.899999999999999" customHeight="1" x14ac:dyDescent="0.25">
      <c r="A16" s="1169"/>
      <c r="B16" s="1139"/>
      <c r="C16" s="1142"/>
      <c r="D16" s="1176"/>
      <c r="E16" s="1177"/>
      <c r="F16" s="1178"/>
      <c r="G16" s="1179"/>
      <c r="H16" s="1153"/>
      <c r="I16" s="1153"/>
      <c r="J16" s="36" t="s">
        <v>32</v>
      </c>
      <c r="K16" s="37">
        <v>21000</v>
      </c>
      <c r="L16" s="37">
        <v>21000</v>
      </c>
      <c r="M16" s="37"/>
      <c r="N16" s="38" t="s">
        <v>66</v>
      </c>
      <c r="O16" s="39">
        <v>21000</v>
      </c>
      <c r="P16" s="40">
        <v>21000</v>
      </c>
      <c r="Q16" s="1156"/>
      <c r="R16" s="1158"/>
      <c r="S16" s="1158"/>
      <c r="T16" s="1160"/>
      <c r="U16" s="26"/>
    </row>
    <row r="17" spans="1:22" ht="16.149999999999999" customHeight="1" thickBot="1" x14ac:dyDescent="0.3">
      <c r="A17" s="1145"/>
      <c r="B17" s="1140"/>
      <c r="C17" s="1143"/>
      <c r="D17" s="1147"/>
      <c r="E17" s="1149"/>
      <c r="F17" s="1168"/>
      <c r="G17" s="1175"/>
      <c r="H17" s="1154"/>
      <c r="I17" s="1154"/>
      <c r="J17" s="27" t="s">
        <v>29</v>
      </c>
      <c r="K17" s="28">
        <f>SUM(K14,K15,K16)</f>
        <v>2245500</v>
      </c>
      <c r="L17" s="28">
        <f>SUM(L14,L15,L16)</f>
        <v>2234500</v>
      </c>
      <c r="M17" s="28">
        <f t="shared" ref="M17:N17" si="2">SUM(M14,M15,M16)</f>
        <v>1907300</v>
      </c>
      <c r="N17" s="28">
        <f t="shared" si="2"/>
        <v>11000</v>
      </c>
      <c r="O17" s="30">
        <f t="shared" ref="O17:P17" si="3">SUM(O14:O16)</f>
        <v>2348000</v>
      </c>
      <c r="P17" s="28">
        <f t="shared" si="3"/>
        <v>2464300</v>
      </c>
      <c r="Q17" s="44"/>
      <c r="R17" s="33"/>
      <c r="S17" s="33"/>
      <c r="T17" s="34"/>
      <c r="U17" s="26"/>
    </row>
    <row r="18" spans="1:22" ht="21" x14ac:dyDescent="0.25">
      <c r="A18" s="1144" t="s">
        <v>20</v>
      </c>
      <c r="B18" s="1138" t="s">
        <v>22</v>
      </c>
      <c r="C18" s="1141" t="s">
        <v>20</v>
      </c>
      <c r="D18" s="1146" t="s">
        <v>20</v>
      </c>
      <c r="E18" s="1148" t="s">
        <v>34</v>
      </c>
      <c r="F18" s="1167" t="s">
        <v>35</v>
      </c>
      <c r="G18" s="1174" t="s">
        <v>36</v>
      </c>
      <c r="H18" s="1152"/>
      <c r="I18" s="1152" t="s">
        <v>37</v>
      </c>
      <c r="J18" s="35" t="s">
        <v>27</v>
      </c>
      <c r="K18" s="45">
        <v>92800</v>
      </c>
      <c r="L18" s="45">
        <v>92800</v>
      </c>
      <c r="M18" s="45">
        <v>87700</v>
      </c>
      <c r="N18" s="46"/>
      <c r="O18" s="197">
        <v>97400</v>
      </c>
      <c r="P18" s="199">
        <v>102300</v>
      </c>
      <c r="Q18" s="47" t="s">
        <v>38</v>
      </c>
      <c r="R18" s="48">
        <v>2</v>
      </c>
      <c r="S18" s="48">
        <v>2</v>
      </c>
      <c r="T18" s="49">
        <v>2</v>
      </c>
      <c r="U18" s="26"/>
    </row>
    <row r="19" spans="1:22" ht="15.75" thickBot="1" x14ac:dyDescent="0.3">
      <c r="A19" s="1145"/>
      <c r="B19" s="1140"/>
      <c r="C19" s="1143"/>
      <c r="D19" s="1147"/>
      <c r="E19" s="1149"/>
      <c r="F19" s="1168"/>
      <c r="G19" s="1175"/>
      <c r="H19" s="1154"/>
      <c r="I19" s="1154"/>
      <c r="J19" s="27" t="s">
        <v>29</v>
      </c>
      <c r="K19" s="28">
        <f t="shared" ref="K19:P19" si="4">SUM(K18:K18)</f>
        <v>92800</v>
      </c>
      <c r="L19" s="28">
        <f t="shared" si="4"/>
        <v>92800</v>
      </c>
      <c r="M19" s="28">
        <f t="shared" si="4"/>
        <v>87700</v>
      </c>
      <c r="N19" s="31">
        <f t="shared" si="4"/>
        <v>0</v>
      </c>
      <c r="O19" s="50">
        <f t="shared" si="4"/>
        <v>97400</v>
      </c>
      <c r="P19" s="31">
        <f t="shared" si="4"/>
        <v>102300</v>
      </c>
      <c r="Q19" s="44"/>
      <c r="R19" s="33"/>
      <c r="S19" s="33"/>
      <c r="T19" s="34"/>
      <c r="U19" s="26"/>
    </row>
    <row r="20" spans="1:22" ht="42" customHeight="1" x14ac:dyDescent="0.25">
      <c r="A20" s="1144" t="s">
        <v>20</v>
      </c>
      <c r="B20" s="1138" t="s">
        <v>22</v>
      </c>
      <c r="C20" s="1141" t="s">
        <v>20</v>
      </c>
      <c r="D20" s="1146" t="s">
        <v>20</v>
      </c>
      <c r="E20" s="1148" t="s">
        <v>39</v>
      </c>
      <c r="F20" s="1167" t="s">
        <v>40</v>
      </c>
      <c r="G20" s="1152" t="s">
        <v>41</v>
      </c>
      <c r="H20" s="1152"/>
      <c r="I20" s="195" t="s">
        <v>42</v>
      </c>
      <c r="J20" s="35" t="s">
        <v>27</v>
      </c>
      <c r="K20" s="19">
        <v>3627000</v>
      </c>
      <c r="L20" s="19">
        <v>3338700</v>
      </c>
      <c r="M20" s="19">
        <v>2278200</v>
      </c>
      <c r="N20" s="395">
        <v>288300</v>
      </c>
      <c r="O20" s="21">
        <v>3808300</v>
      </c>
      <c r="P20" s="19">
        <v>3998700</v>
      </c>
      <c r="Q20" s="1165" t="s">
        <v>43</v>
      </c>
      <c r="R20" s="1172">
        <v>11</v>
      </c>
      <c r="S20" s="1172">
        <v>11</v>
      </c>
      <c r="T20" s="1170">
        <v>11</v>
      </c>
      <c r="U20" s="26"/>
    </row>
    <row r="21" spans="1:22" ht="21.6" customHeight="1" x14ac:dyDescent="0.25">
      <c r="A21" s="1169"/>
      <c r="B21" s="1139"/>
      <c r="C21" s="1142"/>
      <c r="D21" s="1176"/>
      <c r="E21" s="1177"/>
      <c r="F21" s="1178"/>
      <c r="G21" s="1153"/>
      <c r="H21" s="1153"/>
      <c r="I21" s="51" t="s">
        <v>44</v>
      </c>
      <c r="J21" s="41" t="s">
        <v>32</v>
      </c>
      <c r="K21" s="42">
        <v>40500</v>
      </c>
      <c r="L21" s="42">
        <v>40500</v>
      </c>
      <c r="M21" s="42"/>
      <c r="N21" s="978"/>
      <c r="O21" s="340">
        <v>40500</v>
      </c>
      <c r="P21" s="341">
        <v>40500</v>
      </c>
      <c r="Q21" s="1166"/>
      <c r="R21" s="1173"/>
      <c r="S21" s="1173"/>
      <c r="T21" s="1171"/>
      <c r="U21" s="26"/>
    </row>
    <row r="22" spans="1:22" ht="17.45" customHeight="1" thickBot="1" x14ac:dyDescent="0.3">
      <c r="A22" s="1145"/>
      <c r="B22" s="1140"/>
      <c r="C22" s="1143"/>
      <c r="D22" s="1147"/>
      <c r="E22" s="1149"/>
      <c r="F22" s="1168"/>
      <c r="G22" s="1154"/>
      <c r="H22" s="1154"/>
      <c r="I22" s="58"/>
      <c r="J22" s="27" t="s">
        <v>29</v>
      </c>
      <c r="K22" s="28">
        <f>SUM(K20:K21)</f>
        <v>3667500</v>
      </c>
      <c r="L22" s="28">
        <f t="shared" ref="L22:P22" si="5">SUM(L20:L21)</f>
        <v>3379200</v>
      </c>
      <c r="M22" s="28">
        <f t="shared" si="5"/>
        <v>2278200</v>
      </c>
      <c r="N22" s="29">
        <f t="shared" si="5"/>
        <v>288300</v>
      </c>
      <c r="O22" s="30">
        <f t="shared" si="5"/>
        <v>3848800</v>
      </c>
      <c r="P22" s="28">
        <f t="shared" si="5"/>
        <v>4039200</v>
      </c>
      <c r="Q22" s="59"/>
      <c r="R22" s="60"/>
      <c r="S22" s="60"/>
      <c r="T22" s="61"/>
      <c r="U22" s="26"/>
    </row>
    <row r="23" spans="1:22" ht="42" x14ac:dyDescent="0.25">
      <c r="A23" s="1144" t="s">
        <v>20</v>
      </c>
      <c r="B23" s="1083" t="s">
        <v>22</v>
      </c>
      <c r="C23" s="1085" t="s">
        <v>20</v>
      </c>
      <c r="D23" s="1087" t="s">
        <v>20</v>
      </c>
      <c r="E23" s="1089" t="s">
        <v>45</v>
      </c>
      <c r="F23" s="1167" t="s">
        <v>46</v>
      </c>
      <c r="G23" s="1163" t="s">
        <v>25</v>
      </c>
      <c r="H23" s="1163"/>
      <c r="I23" s="1163" t="s">
        <v>47</v>
      </c>
      <c r="J23" s="35" t="s">
        <v>27</v>
      </c>
      <c r="K23" s="19">
        <v>100000</v>
      </c>
      <c r="L23" s="19">
        <v>100000</v>
      </c>
      <c r="M23" s="19"/>
      <c r="N23" s="22"/>
      <c r="O23" s="62">
        <v>100000</v>
      </c>
      <c r="P23" s="63">
        <v>100000</v>
      </c>
      <c r="Q23" s="64" t="s">
        <v>48</v>
      </c>
      <c r="R23" s="200">
        <v>100</v>
      </c>
      <c r="S23" s="200">
        <v>100</v>
      </c>
      <c r="T23" s="143">
        <v>100</v>
      </c>
      <c r="U23" s="26"/>
    </row>
    <row r="24" spans="1:22" ht="15.75" thickBot="1" x14ac:dyDescent="0.3">
      <c r="A24" s="1145"/>
      <c r="B24" s="1084"/>
      <c r="C24" s="1086"/>
      <c r="D24" s="1088"/>
      <c r="E24" s="1090"/>
      <c r="F24" s="1168"/>
      <c r="G24" s="1164"/>
      <c r="H24" s="1164"/>
      <c r="I24" s="1164"/>
      <c r="J24" s="27" t="s">
        <v>29</v>
      </c>
      <c r="K24" s="28">
        <f t="shared" ref="K24:P24" si="6">SUM(K23:K23)</f>
        <v>100000</v>
      </c>
      <c r="L24" s="28">
        <f t="shared" si="6"/>
        <v>100000</v>
      </c>
      <c r="M24" s="28">
        <f t="shared" si="6"/>
        <v>0</v>
      </c>
      <c r="N24" s="31">
        <f t="shared" si="6"/>
        <v>0</v>
      </c>
      <c r="O24" s="50">
        <f t="shared" si="6"/>
        <v>100000</v>
      </c>
      <c r="P24" s="31">
        <f t="shared" si="6"/>
        <v>100000</v>
      </c>
      <c r="Q24" s="66"/>
      <c r="R24" s="201"/>
      <c r="S24" s="201"/>
      <c r="T24" s="202"/>
      <c r="U24" s="26"/>
    </row>
    <row r="25" spans="1:22" ht="21.75" x14ac:dyDescent="0.25">
      <c r="A25" s="1144" t="s">
        <v>20</v>
      </c>
      <c r="B25" s="1184" t="s">
        <v>22</v>
      </c>
      <c r="C25" s="1185" t="s">
        <v>20</v>
      </c>
      <c r="D25" s="1186" t="s">
        <v>20</v>
      </c>
      <c r="E25" s="1187" t="s">
        <v>49</v>
      </c>
      <c r="F25" s="1167" t="s">
        <v>50</v>
      </c>
      <c r="G25" s="1188" t="s">
        <v>51</v>
      </c>
      <c r="H25" s="1188"/>
      <c r="I25" s="1188" t="s">
        <v>52</v>
      </c>
      <c r="J25" s="1189" t="s">
        <v>27</v>
      </c>
      <c r="K25" s="1191">
        <v>5500</v>
      </c>
      <c r="L25" s="1191">
        <v>5500</v>
      </c>
      <c r="M25" s="1191"/>
      <c r="N25" s="1193"/>
      <c r="O25" s="1180">
        <v>6000</v>
      </c>
      <c r="P25" s="1182">
        <v>6300</v>
      </c>
      <c r="Q25" s="67" t="s">
        <v>53</v>
      </c>
      <c r="R25" s="142">
        <v>6</v>
      </c>
      <c r="S25" s="142">
        <v>6</v>
      </c>
      <c r="T25" s="143">
        <v>6</v>
      </c>
      <c r="U25" s="26"/>
    </row>
    <row r="26" spans="1:22" ht="32.25" x14ac:dyDescent="0.25">
      <c r="A26" s="1169"/>
      <c r="B26" s="1139"/>
      <c r="C26" s="1142"/>
      <c r="D26" s="1176"/>
      <c r="E26" s="1177"/>
      <c r="F26" s="1178"/>
      <c r="G26" s="1153"/>
      <c r="H26" s="1153"/>
      <c r="I26" s="1153"/>
      <c r="J26" s="1190"/>
      <c r="K26" s="1192"/>
      <c r="L26" s="1192"/>
      <c r="M26" s="1192"/>
      <c r="N26" s="1194"/>
      <c r="O26" s="1181"/>
      <c r="P26" s="1183"/>
      <c r="Q26" s="212" t="s">
        <v>54</v>
      </c>
      <c r="R26" s="148">
        <v>5</v>
      </c>
      <c r="S26" s="148">
        <v>5</v>
      </c>
      <c r="T26" s="149">
        <v>5</v>
      </c>
      <c r="U26" s="26"/>
    </row>
    <row r="27" spans="1:22" ht="15.75" thickBot="1" x14ac:dyDescent="0.3">
      <c r="A27" s="1145"/>
      <c r="B27" s="1084"/>
      <c r="C27" s="1086"/>
      <c r="D27" s="1088"/>
      <c r="E27" s="1090"/>
      <c r="F27" s="1168"/>
      <c r="G27" s="1164"/>
      <c r="H27" s="1164"/>
      <c r="I27" s="1164"/>
      <c r="J27" s="27" t="s">
        <v>29</v>
      </c>
      <c r="K27" s="28">
        <f t="shared" ref="K27:P27" si="7">SUM(K25:K25)</f>
        <v>5500</v>
      </c>
      <c r="L27" s="28">
        <f t="shared" si="7"/>
        <v>5500</v>
      </c>
      <c r="M27" s="28">
        <f t="shared" si="7"/>
        <v>0</v>
      </c>
      <c r="N27" s="31">
        <f t="shared" si="7"/>
        <v>0</v>
      </c>
      <c r="O27" s="50">
        <f t="shared" si="7"/>
        <v>6000</v>
      </c>
      <c r="P27" s="29">
        <f t="shared" si="7"/>
        <v>6300</v>
      </c>
      <c r="Q27" s="44"/>
      <c r="R27" s="140"/>
      <c r="S27" s="140"/>
      <c r="T27" s="141"/>
      <c r="U27" s="26"/>
    </row>
    <row r="28" spans="1:22" ht="32.25" x14ac:dyDescent="0.25">
      <c r="A28" s="1144" t="s">
        <v>20</v>
      </c>
      <c r="B28" s="1184" t="s">
        <v>22</v>
      </c>
      <c r="C28" s="1185" t="s">
        <v>20</v>
      </c>
      <c r="D28" s="1186" t="s">
        <v>20</v>
      </c>
      <c r="E28" s="1187" t="s">
        <v>55</v>
      </c>
      <c r="F28" s="1167" t="s">
        <v>56</v>
      </c>
      <c r="G28" s="1188" t="s">
        <v>25</v>
      </c>
      <c r="H28" s="1188"/>
      <c r="I28" s="1188" t="s">
        <v>57</v>
      </c>
      <c r="J28" s="35" t="s">
        <v>27</v>
      </c>
      <c r="K28" s="45">
        <v>64000</v>
      </c>
      <c r="L28" s="45">
        <v>64000</v>
      </c>
      <c r="M28" s="45"/>
      <c r="N28" s="46"/>
      <c r="O28" s="197">
        <v>69200</v>
      </c>
      <c r="P28" s="891">
        <v>75100</v>
      </c>
      <c r="Q28" s="212" t="s">
        <v>58</v>
      </c>
      <c r="R28" s="142">
        <v>2</v>
      </c>
      <c r="S28" s="142">
        <v>2</v>
      </c>
      <c r="T28" s="143">
        <v>2</v>
      </c>
      <c r="U28" s="26"/>
    </row>
    <row r="29" spans="1:22" ht="15.75" thickBot="1" x14ac:dyDescent="0.3">
      <c r="A29" s="1145"/>
      <c r="B29" s="1084"/>
      <c r="C29" s="1086"/>
      <c r="D29" s="1088"/>
      <c r="E29" s="1090"/>
      <c r="F29" s="1168"/>
      <c r="G29" s="1164"/>
      <c r="H29" s="1164"/>
      <c r="I29" s="1164"/>
      <c r="J29" s="27" t="s">
        <v>29</v>
      </c>
      <c r="K29" s="28">
        <f t="shared" ref="K29:P29" si="8">SUM(K28:K28)</f>
        <v>64000</v>
      </c>
      <c r="L29" s="28">
        <f t="shared" si="8"/>
        <v>64000</v>
      </c>
      <c r="M29" s="28">
        <f t="shared" si="8"/>
        <v>0</v>
      </c>
      <c r="N29" s="31">
        <f t="shared" si="8"/>
        <v>0</v>
      </c>
      <c r="O29" s="50">
        <f t="shared" si="8"/>
        <v>69200</v>
      </c>
      <c r="P29" s="29">
        <f t="shared" si="8"/>
        <v>75100</v>
      </c>
      <c r="Q29" s="71"/>
      <c r="R29" s="203"/>
      <c r="S29" s="203"/>
      <c r="T29" s="204"/>
      <c r="U29" s="26"/>
    </row>
    <row r="30" spans="1:22" ht="22.9" customHeight="1" x14ac:dyDescent="0.25">
      <c r="A30" s="1144" t="s">
        <v>20</v>
      </c>
      <c r="B30" s="1083" t="s">
        <v>22</v>
      </c>
      <c r="C30" s="1085" t="s">
        <v>20</v>
      </c>
      <c r="D30" s="1087" t="s">
        <v>20</v>
      </c>
      <c r="E30" s="1148" t="s">
        <v>59</v>
      </c>
      <c r="F30" s="1167" t="s">
        <v>60</v>
      </c>
      <c r="G30" s="1163" t="s">
        <v>25</v>
      </c>
      <c r="H30" s="1152"/>
      <c r="I30" s="195" t="s">
        <v>61</v>
      </c>
      <c r="J30" s="35" t="s">
        <v>62</v>
      </c>
      <c r="K30" s="19">
        <v>2800</v>
      </c>
      <c r="L30" s="19">
        <v>2800</v>
      </c>
      <c r="M30" s="19">
        <v>2700</v>
      </c>
      <c r="N30" s="20"/>
      <c r="O30" s="893">
        <v>2700</v>
      </c>
      <c r="P30" s="63">
        <v>2700</v>
      </c>
      <c r="Q30" s="1155" t="s">
        <v>63</v>
      </c>
      <c r="R30" s="1157">
        <v>2</v>
      </c>
      <c r="S30" s="1157">
        <v>2</v>
      </c>
      <c r="T30" s="1159">
        <v>2</v>
      </c>
      <c r="U30" s="1195"/>
    </row>
    <row r="31" spans="1:22" ht="19.149999999999999" customHeight="1" x14ac:dyDescent="0.25">
      <c r="A31" s="1169"/>
      <c r="B31" s="1139"/>
      <c r="C31" s="1142"/>
      <c r="D31" s="1176"/>
      <c r="E31" s="1177"/>
      <c r="F31" s="1178"/>
      <c r="G31" s="1153"/>
      <c r="H31" s="1153"/>
      <c r="I31" s="51" t="s">
        <v>808</v>
      </c>
      <c r="J31" s="36" t="s">
        <v>27</v>
      </c>
      <c r="K31" s="1910">
        <v>400000</v>
      </c>
      <c r="L31" s="1910">
        <v>400000</v>
      </c>
      <c r="M31" s="37"/>
      <c r="N31" s="38"/>
      <c r="O31" s="39">
        <v>420000</v>
      </c>
      <c r="P31" s="72">
        <v>441000</v>
      </c>
      <c r="Q31" s="1156"/>
      <c r="R31" s="1158"/>
      <c r="S31" s="1158"/>
      <c r="T31" s="1160"/>
      <c r="U31" s="1195"/>
    </row>
    <row r="32" spans="1:22" ht="22.5" thickBot="1" x14ac:dyDescent="0.3">
      <c r="A32" s="1145"/>
      <c r="B32" s="1084"/>
      <c r="C32" s="1086"/>
      <c r="D32" s="1088"/>
      <c r="E32" s="1149"/>
      <c r="F32" s="1168"/>
      <c r="G32" s="1164"/>
      <c r="H32" s="1154"/>
      <c r="I32" s="196"/>
      <c r="J32" s="27" t="s">
        <v>29</v>
      </c>
      <c r="K32" s="28">
        <f>SUM(K30:K31)</f>
        <v>402800</v>
      </c>
      <c r="L32" s="28">
        <f t="shared" ref="L32:P32" si="9">SUM(L30:L31)</f>
        <v>402800</v>
      </c>
      <c r="M32" s="28">
        <f t="shared" si="9"/>
        <v>2700</v>
      </c>
      <c r="N32" s="29">
        <f t="shared" si="9"/>
        <v>0</v>
      </c>
      <c r="O32" s="30">
        <f t="shared" si="9"/>
        <v>422700</v>
      </c>
      <c r="P32" s="28">
        <f t="shared" si="9"/>
        <v>443700</v>
      </c>
      <c r="Q32" s="73" t="s">
        <v>65</v>
      </c>
      <c r="R32" s="163"/>
      <c r="S32" s="163"/>
      <c r="T32" s="164"/>
      <c r="U32" s="1195"/>
      <c r="V32" t="s">
        <v>66</v>
      </c>
    </row>
    <row r="33" spans="1:21" ht="15" customHeight="1" x14ac:dyDescent="0.25">
      <c r="A33" s="1144" t="s">
        <v>20</v>
      </c>
      <c r="B33" s="1083" t="s">
        <v>22</v>
      </c>
      <c r="C33" s="1085" t="s">
        <v>20</v>
      </c>
      <c r="D33" s="1087" t="s">
        <v>20</v>
      </c>
      <c r="E33" s="1148" t="s">
        <v>121</v>
      </c>
      <c r="F33" s="1220" t="s">
        <v>751</v>
      </c>
      <c r="G33" s="1163" t="s">
        <v>25</v>
      </c>
      <c r="H33" s="1222"/>
      <c r="I33" s="991"/>
      <c r="J33" s="35" t="s">
        <v>27</v>
      </c>
      <c r="K33" s="19"/>
      <c r="L33" s="19"/>
      <c r="M33" s="19"/>
      <c r="N33" s="20"/>
      <c r="O33" s="893"/>
      <c r="P33" s="63"/>
      <c r="Q33" s="1155" t="s">
        <v>752</v>
      </c>
      <c r="R33" s="1157">
        <v>1</v>
      </c>
      <c r="S33" s="1157">
        <v>1</v>
      </c>
      <c r="T33" s="1159">
        <v>1</v>
      </c>
      <c r="U33" s="918"/>
    </row>
    <row r="34" spans="1:21" ht="15" customHeight="1" x14ac:dyDescent="0.25">
      <c r="A34" s="1169"/>
      <c r="B34" s="1139"/>
      <c r="C34" s="1142"/>
      <c r="D34" s="1176"/>
      <c r="E34" s="1177"/>
      <c r="F34" s="1248"/>
      <c r="G34" s="1153"/>
      <c r="H34" s="1226"/>
      <c r="I34" s="990"/>
      <c r="J34" s="123" t="s">
        <v>33</v>
      </c>
      <c r="K34" s="45"/>
      <c r="L34" s="45"/>
      <c r="M34" s="45"/>
      <c r="N34" s="132"/>
      <c r="O34" s="893"/>
      <c r="P34" s="199"/>
      <c r="Q34" s="1156"/>
      <c r="R34" s="1158"/>
      <c r="S34" s="1158"/>
      <c r="T34" s="1160"/>
      <c r="U34" s="918"/>
    </row>
    <row r="35" spans="1:21" x14ac:dyDescent="0.25">
      <c r="A35" s="1169"/>
      <c r="B35" s="1139"/>
      <c r="C35" s="1142"/>
      <c r="D35" s="1176"/>
      <c r="E35" s="1177"/>
      <c r="F35" s="1248"/>
      <c r="G35" s="1153"/>
      <c r="H35" s="1226"/>
      <c r="I35" s="51"/>
      <c r="J35" s="36" t="s">
        <v>750</v>
      </c>
      <c r="K35" s="37"/>
      <c r="L35" s="37"/>
      <c r="M35" s="37"/>
      <c r="N35" s="38"/>
      <c r="O35" s="39"/>
      <c r="P35" s="72"/>
      <c r="Q35" s="1156"/>
      <c r="R35" s="1158"/>
      <c r="S35" s="1158"/>
      <c r="T35" s="1160"/>
      <c r="U35" s="81"/>
    </row>
    <row r="36" spans="1:21" ht="15.75" customHeight="1" thickBot="1" x14ac:dyDescent="0.3">
      <c r="A36" s="1145"/>
      <c r="B36" s="1084"/>
      <c r="C36" s="1086"/>
      <c r="D36" s="1088"/>
      <c r="E36" s="1149"/>
      <c r="F36" s="1221"/>
      <c r="G36" s="1164"/>
      <c r="H36" s="1223"/>
      <c r="I36" s="196"/>
      <c r="J36" s="27" t="s">
        <v>29</v>
      </c>
      <c r="K36" s="28">
        <f>SUM(K33:K35)</f>
        <v>0</v>
      </c>
      <c r="L36" s="28">
        <f t="shared" ref="L36:P36" si="10">SUM(L33:L35)</f>
        <v>0</v>
      </c>
      <c r="M36" s="28">
        <f t="shared" si="10"/>
        <v>0</v>
      </c>
      <c r="N36" s="29">
        <f t="shared" si="10"/>
        <v>0</v>
      </c>
      <c r="O36" s="30">
        <f t="shared" si="10"/>
        <v>0</v>
      </c>
      <c r="P36" s="28">
        <f t="shared" si="10"/>
        <v>0</v>
      </c>
      <c r="Q36" s="73" t="s">
        <v>65</v>
      </c>
      <c r="R36" s="163"/>
      <c r="S36" s="163"/>
      <c r="T36" s="164"/>
      <c r="U36" s="81"/>
    </row>
    <row r="37" spans="1:21" ht="15.75" thickBot="1" x14ac:dyDescent="0.3">
      <c r="A37" s="8" t="s">
        <v>20</v>
      </c>
      <c r="B37" s="162" t="s">
        <v>22</v>
      </c>
      <c r="C37" s="227" t="s">
        <v>20</v>
      </c>
      <c r="D37" s="75" t="s">
        <v>20</v>
      </c>
      <c r="E37" s="1196" t="s">
        <v>67</v>
      </c>
      <c r="F37" s="1197"/>
      <c r="G37" s="1197"/>
      <c r="H37" s="1197"/>
      <c r="I37" s="1197"/>
      <c r="J37" s="1198"/>
      <c r="K37" s="76">
        <f t="shared" ref="K37:P37" si="11">SUM(K13,K17,K19,K22,K24,K27,K29,K32,K36)</f>
        <v>6872000</v>
      </c>
      <c r="L37" s="76">
        <f t="shared" si="11"/>
        <v>6568000</v>
      </c>
      <c r="M37" s="76">
        <f t="shared" si="11"/>
        <v>4440200</v>
      </c>
      <c r="N37" s="76">
        <f t="shared" si="11"/>
        <v>304000</v>
      </c>
      <c r="O37" s="76">
        <f t="shared" si="11"/>
        <v>7203500</v>
      </c>
      <c r="P37" s="76">
        <f t="shared" si="11"/>
        <v>7562000</v>
      </c>
      <c r="Q37" s="77"/>
      <c r="R37" s="78"/>
      <c r="S37" s="79"/>
      <c r="T37" s="80"/>
      <c r="U37" s="26"/>
    </row>
    <row r="38" spans="1:21" ht="15.75" thickBot="1" x14ac:dyDescent="0.3">
      <c r="A38" s="14" t="s">
        <v>20</v>
      </c>
      <c r="B38" s="917" t="s">
        <v>22</v>
      </c>
      <c r="C38" s="16" t="s">
        <v>20</v>
      </c>
      <c r="D38" s="17" t="s">
        <v>22</v>
      </c>
      <c r="E38" s="1199" t="s">
        <v>203</v>
      </c>
      <c r="F38" s="1200"/>
      <c r="G38" s="1200"/>
      <c r="H38" s="1200"/>
      <c r="I38" s="1200"/>
      <c r="J38" s="1200"/>
      <c r="K38" s="1200"/>
      <c r="L38" s="1200"/>
      <c r="M38" s="1200"/>
      <c r="N38" s="1200"/>
      <c r="O38" s="1200"/>
      <c r="P38" s="1200"/>
      <c r="Q38" s="1200"/>
      <c r="R38" s="1200"/>
      <c r="S38" s="1200"/>
      <c r="T38" s="1201"/>
      <c r="U38" s="26"/>
    </row>
    <row r="39" spans="1:21" ht="39.75" customHeight="1" x14ac:dyDescent="0.25">
      <c r="A39" s="1144" t="s">
        <v>20</v>
      </c>
      <c r="B39" s="1083" t="s">
        <v>22</v>
      </c>
      <c r="C39" s="1085" t="s">
        <v>20</v>
      </c>
      <c r="D39" s="1202" t="s">
        <v>22</v>
      </c>
      <c r="E39" s="1205" t="s">
        <v>20</v>
      </c>
      <c r="F39" s="1167" t="s">
        <v>68</v>
      </c>
      <c r="G39" s="1163" t="s">
        <v>25</v>
      </c>
      <c r="H39" s="1163" t="s">
        <v>69</v>
      </c>
      <c r="I39" s="214" t="s">
        <v>31</v>
      </c>
      <c r="J39" s="35" t="s">
        <v>27</v>
      </c>
      <c r="K39" s="19">
        <v>132500</v>
      </c>
      <c r="L39" s="19">
        <v>132500</v>
      </c>
      <c r="M39" s="19"/>
      <c r="N39" s="22">
        <v>60000</v>
      </c>
      <c r="O39" s="905">
        <v>148000</v>
      </c>
      <c r="P39" s="903">
        <v>160500</v>
      </c>
      <c r="Q39" s="82" t="s">
        <v>70</v>
      </c>
      <c r="R39" s="83">
        <v>75</v>
      </c>
      <c r="S39" s="83">
        <v>75</v>
      </c>
      <c r="T39" s="84">
        <v>75</v>
      </c>
      <c r="U39" s="26"/>
    </row>
    <row r="40" spans="1:21" ht="31.5" x14ac:dyDescent="0.25">
      <c r="A40" s="1169"/>
      <c r="B40" s="1184"/>
      <c r="C40" s="1185"/>
      <c r="D40" s="1203"/>
      <c r="E40" s="1206"/>
      <c r="F40" s="1208"/>
      <c r="G40" s="1188"/>
      <c r="H40" s="1188"/>
      <c r="I40" s="85" t="s">
        <v>79</v>
      </c>
      <c r="J40" s="123" t="s">
        <v>27</v>
      </c>
      <c r="K40" s="45">
        <v>6000</v>
      </c>
      <c r="L40" s="45">
        <v>6000</v>
      </c>
      <c r="M40" s="45"/>
      <c r="N40" s="46"/>
      <c r="O40" s="906">
        <v>6600</v>
      </c>
      <c r="P40" s="904">
        <v>7200</v>
      </c>
      <c r="Q40" s="219" t="s">
        <v>71</v>
      </c>
      <c r="R40" s="205">
        <v>0</v>
      </c>
      <c r="S40" s="205">
        <v>0</v>
      </c>
      <c r="T40" s="206">
        <v>0</v>
      </c>
      <c r="U40" s="26"/>
    </row>
    <row r="41" spans="1:21" ht="15.75" thickBot="1" x14ac:dyDescent="0.3">
      <c r="A41" s="1145"/>
      <c r="B41" s="1084"/>
      <c r="C41" s="1086"/>
      <c r="D41" s="1204"/>
      <c r="E41" s="1207"/>
      <c r="F41" s="1168"/>
      <c r="G41" s="1164"/>
      <c r="H41" s="1164"/>
      <c r="I41" s="86"/>
      <c r="J41" s="27" t="s">
        <v>29</v>
      </c>
      <c r="K41" s="28">
        <f>SUM(K39:K40,)</f>
        <v>138500</v>
      </c>
      <c r="L41" s="28">
        <f t="shared" ref="L41:P41" si="12">SUM(L39:L40,)</f>
        <v>138500</v>
      </c>
      <c r="M41" s="28">
        <f t="shared" si="12"/>
        <v>0</v>
      </c>
      <c r="N41" s="31">
        <f t="shared" si="12"/>
        <v>60000</v>
      </c>
      <c r="O41" s="221">
        <f t="shared" si="12"/>
        <v>154600</v>
      </c>
      <c r="P41" s="30">
        <f t="shared" si="12"/>
        <v>167700</v>
      </c>
      <c r="Q41" s="198"/>
      <c r="R41" s="205"/>
      <c r="S41" s="205"/>
      <c r="T41" s="206"/>
      <c r="U41" s="26"/>
    </row>
    <row r="42" spans="1:21" ht="32.25" thickBot="1" x14ac:dyDescent="0.3">
      <c r="A42" s="1214" t="s">
        <v>20</v>
      </c>
      <c r="B42" s="1138" t="s">
        <v>22</v>
      </c>
      <c r="C42" s="1141" t="s">
        <v>20</v>
      </c>
      <c r="D42" s="1216" t="s">
        <v>22</v>
      </c>
      <c r="E42" s="1218" t="s">
        <v>22</v>
      </c>
      <c r="F42" s="1220" t="s">
        <v>72</v>
      </c>
      <c r="G42" s="1163" t="s">
        <v>25</v>
      </c>
      <c r="H42" s="1163" t="s">
        <v>69</v>
      </c>
      <c r="I42" s="1163"/>
      <c r="J42" s="87" t="s">
        <v>27</v>
      </c>
      <c r="K42" s="88"/>
      <c r="L42" s="88"/>
      <c r="M42" s="88"/>
      <c r="N42" s="89"/>
      <c r="O42" s="907"/>
      <c r="P42" s="908"/>
      <c r="Q42" s="90" t="s">
        <v>73</v>
      </c>
      <c r="R42" s="207">
        <v>5</v>
      </c>
      <c r="S42" s="208">
        <v>5</v>
      </c>
      <c r="T42" s="209">
        <v>5</v>
      </c>
      <c r="U42" s="26"/>
    </row>
    <row r="43" spans="1:21" ht="19.899999999999999" customHeight="1" thickBot="1" x14ac:dyDescent="0.3">
      <c r="A43" s="1215"/>
      <c r="B43" s="1140"/>
      <c r="C43" s="1143"/>
      <c r="D43" s="1217"/>
      <c r="E43" s="1219"/>
      <c r="F43" s="1221"/>
      <c r="G43" s="1164"/>
      <c r="H43" s="1164"/>
      <c r="I43" s="1164"/>
      <c r="J43" s="91" t="s">
        <v>29</v>
      </c>
      <c r="K43" s="92">
        <f>SUM(K42)</f>
        <v>0</v>
      </c>
      <c r="L43" s="92">
        <f t="shared" ref="L43:P43" si="13">SUM(L42)</f>
        <v>0</v>
      </c>
      <c r="M43" s="92">
        <f t="shared" si="13"/>
        <v>0</v>
      </c>
      <c r="N43" s="220">
        <f t="shared" si="13"/>
        <v>0</v>
      </c>
      <c r="O43" s="222">
        <f t="shared" si="13"/>
        <v>0</v>
      </c>
      <c r="P43" s="92">
        <f t="shared" si="13"/>
        <v>0</v>
      </c>
      <c r="Q43" s="93"/>
      <c r="R43" s="94"/>
      <c r="S43" s="95"/>
      <c r="T43" s="96"/>
      <c r="U43" s="26"/>
    </row>
    <row r="44" spans="1:21" ht="19.899999999999999" customHeight="1" thickBot="1" x14ac:dyDescent="0.3">
      <c r="A44" s="97" t="s">
        <v>20</v>
      </c>
      <c r="B44" s="162" t="s">
        <v>22</v>
      </c>
      <c r="C44" s="193" t="s">
        <v>20</v>
      </c>
      <c r="D44" s="75" t="s">
        <v>22</v>
      </c>
      <c r="E44" s="1209" t="s">
        <v>67</v>
      </c>
      <c r="F44" s="1210"/>
      <c r="G44" s="1210"/>
      <c r="H44" s="1210"/>
      <c r="I44" s="1210"/>
      <c r="J44" s="1211"/>
      <c r="K44" s="76">
        <f>SUM(K41,K43)</f>
        <v>138500</v>
      </c>
      <c r="L44" s="76">
        <f t="shared" ref="L44:P44" si="14">SUM(L41,L43)</f>
        <v>138500</v>
      </c>
      <c r="M44" s="76">
        <f t="shared" si="14"/>
        <v>0</v>
      </c>
      <c r="N44" s="98">
        <f t="shared" si="14"/>
        <v>60000</v>
      </c>
      <c r="O44" s="99">
        <f>SUM(O41,O43)</f>
        <v>154600</v>
      </c>
      <c r="P44" s="76">
        <f t="shared" si="14"/>
        <v>167700</v>
      </c>
      <c r="Q44" s="77"/>
      <c r="R44" s="78"/>
      <c r="S44" s="79"/>
      <c r="T44" s="80"/>
      <c r="U44" s="26"/>
    </row>
    <row r="45" spans="1:21" ht="15.75" thickBot="1" x14ac:dyDescent="0.3">
      <c r="A45" s="8" t="s">
        <v>20</v>
      </c>
      <c r="B45" s="100" t="s">
        <v>22</v>
      </c>
      <c r="C45" s="13" t="s">
        <v>20</v>
      </c>
      <c r="D45" s="101" t="s">
        <v>34</v>
      </c>
      <c r="E45" s="1212" t="s">
        <v>204</v>
      </c>
      <c r="F45" s="1213"/>
      <c r="G45" s="1213"/>
      <c r="H45" s="1213"/>
      <c r="I45" s="1213"/>
      <c r="J45" s="1213"/>
      <c r="K45" s="1213"/>
      <c r="L45" s="1213"/>
      <c r="M45" s="1213"/>
      <c r="N45" s="1213"/>
      <c r="O45" s="1213"/>
      <c r="P45" s="1213"/>
      <c r="Q45" s="1213"/>
      <c r="R45" s="1213"/>
      <c r="S45" s="1213"/>
      <c r="T45" s="1213"/>
      <c r="U45" s="26"/>
    </row>
    <row r="46" spans="1:21" ht="21" x14ac:dyDescent="0.25">
      <c r="A46" s="1144" t="s">
        <v>20</v>
      </c>
      <c r="B46" s="1138" t="s">
        <v>22</v>
      </c>
      <c r="C46" s="1141" t="s">
        <v>20</v>
      </c>
      <c r="D46" s="1146" t="s">
        <v>34</v>
      </c>
      <c r="E46" s="1148" t="s">
        <v>20</v>
      </c>
      <c r="F46" s="1150" t="s">
        <v>74</v>
      </c>
      <c r="G46" s="1152" t="s">
        <v>25</v>
      </c>
      <c r="H46" s="1152" t="s">
        <v>75</v>
      </c>
      <c r="I46" s="1152" t="s">
        <v>76</v>
      </c>
      <c r="J46" s="102" t="s">
        <v>27</v>
      </c>
      <c r="K46" s="103"/>
      <c r="L46" s="103"/>
      <c r="M46" s="103"/>
      <c r="N46" s="104"/>
      <c r="O46" s="105"/>
      <c r="P46" s="106"/>
      <c r="Q46" s="23" t="s">
        <v>77</v>
      </c>
      <c r="R46" s="225">
        <v>3</v>
      </c>
      <c r="S46" s="194">
        <v>3</v>
      </c>
      <c r="T46" s="107">
        <v>3</v>
      </c>
      <c r="U46" s="26"/>
    </row>
    <row r="47" spans="1:21" ht="15.75" thickBot="1" x14ac:dyDescent="0.3">
      <c r="A47" s="1145"/>
      <c r="B47" s="1140"/>
      <c r="C47" s="1143"/>
      <c r="D47" s="1147"/>
      <c r="E47" s="1149"/>
      <c r="F47" s="1151"/>
      <c r="G47" s="1154"/>
      <c r="H47" s="1154"/>
      <c r="I47" s="1154"/>
      <c r="J47" s="27" t="s">
        <v>29</v>
      </c>
      <c r="K47" s="28">
        <f t="shared" ref="K47:P47" si="15">SUM(K46:K46)</f>
        <v>0</v>
      </c>
      <c r="L47" s="28">
        <f t="shared" si="15"/>
        <v>0</v>
      </c>
      <c r="M47" s="28">
        <f t="shared" si="15"/>
        <v>0</v>
      </c>
      <c r="N47" s="31">
        <f t="shared" si="15"/>
        <v>0</v>
      </c>
      <c r="O47" s="50">
        <f t="shared" si="15"/>
        <v>0</v>
      </c>
      <c r="P47" s="31">
        <f t="shared" si="15"/>
        <v>0</v>
      </c>
      <c r="Q47" s="32"/>
      <c r="R47" s="69"/>
      <c r="S47" s="69"/>
      <c r="T47" s="70"/>
      <c r="U47" s="26"/>
    </row>
    <row r="48" spans="1:21" ht="52.5" x14ac:dyDescent="0.25">
      <c r="A48" s="1144" t="s">
        <v>20</v>
      </c>
      <c r="B48" s="1138" t="s">
        <v>22</v>
      </c>
      <c r="C48" s="1141" t="s">
        <v>20</v>
      </c>
      <c r="D48" s="1146" t="s">
        <v>34</v>
      </c>
      <c r="E48" s="1148" t="s">
        <v>22</v>
      </c>
      <c r="F48" s="1167" t="s">
        <v>78</v>
      </c>
      <c r="G48" s="1152" t="s">
        <v>25</v>
      </c>
      <c r="H48" s="1152" t="s">
        <v>69</v>
      </c>
      <c r="I48" s="108" t="s">
        <v>809</v>
      </c>
      <c r="J48" s="35" t="s">
        <v>27</v>
      </c>
      <c r="K48" s="1903">
        <v>9700</v>
      </c>
      <c r="L48" s="1903">
        <v>9700</v>
      </c>
      <c r="M48" s="19"/>
      <c r="N48" s="20"/>
      <c r="O48" s="893">
        <v>11000</v>
      </c>
      <c r="P48" s="109">
        <v>12000</v>
      </c>
      <c r="Q48" s="110" t="s">
        <v>196</v>
      </c>
      <c r="R48" s="83">
        <v>21</v>
      </c>
      <c r="S48" s="83">
        <v>22</v>
      </c>
      <c r="T48" s="84">
        <v>23</v>
      </c>
      <c r="U48" s="26"/>
    </row>
    <row r="49" spans="1:21" ht="36.6" customHeight="1" thickBot="1" x14ac:dyDescent="0.3">
      <c r="A49" s="1145"/>
      <c r="B49" s="1140"/>
      <c r="C49" s="1143"/>
      <c r="D49" s="1147"/>
      <c r="E49" s="1149"/>
      <c r="F49" s="1168"/>
      <c r="G49" s="1154"/>
      <c r="H49" s="1154"/>
      <c r="I49" s="86"/>
      <c r="J49" s="27" t="s">
        <v>29</v>
      </c>
      <c r="K49" s="28">
        <f>SUM(K48)</f>
        <v>9700</v>
      </c>
      <c r="L49" s="28">
        <f t="shared" ref="L49:P49" si="16">SUM(L48)</f>
        <v>9700</v>
      </c>
      <c r="M49" s="28">
        <f t="shared" si="16"/>
        <v>0</v>
      </c>
      <c r="N49" s="29">
        <f t="shared" si="16"/>
        <v>0</v>
      </c>
      <c r="O49" s="30">
        <f t="shared" si="16"/>
        <v>11000</v>
      </c>
      <c r="P49" s="28">
        <f t="shared" si="16"/>
        <v>12000</v>
      </c>
      <c r="Q49" s="111"/>
      <c r="R49" s="140"/>
      <c r="S49" s="140"/>
      <c r="T49" s="141"/>
      <c r="U49" s="26"/>
    </row>
    <row r="50" spans="1:21" ht="16.899999999999999" customHeight="1" x14ac:dyDescent="0.25">
      <c r="A50" s="1144" t="s">
        <v>20</v>
      </c>
      <c r="B50" s="1138" t="s">
        <v>22</v>
      </c>
      <c r="C50" s="1141" t="s">
        <v>20</v>
      </c>
      <c r="D50" s="1146" t="s">
        <v>34</v>
      </c>
      <c r="E50" s="1148" t="s">
        <v>34</v>
      </c>
      <c r="F50" s="1167" t="s">
        <v>80</v>
      </c>
      <c r="G50" s="1222" t="s">
        <v>25</v>
      </c>
      <c r="H50" s="1152" t="s">
        <v>69</v>
      </c>
      <c r="I50" s="1152"/>
      <c r="J50" s="112" t="s">
        <v>27</v>
      </c>
      <c r="K50" s="45"/>
      <c r="L50" s="45"/>
      <c r="M50" s="45"/>
      <c r="N50" s="46"/>
      <c r="O50" s="197"/>
      <c r="P50" s="199"/>
      <c r="Q50" s="113" t="s">
        <v>81</v>
      </c>
      <c r="R50" s="83">
        <v>100</v>
      </c>
      <c r="S50" s="83">
        <v>0</v>
      </c>
      <c r="T50" s="84">
        <v>0</v>
      </c>
      <c r="U50" s="26"/>
    </row>
    <row r="51" spans="1:21" ht="15.75" thickBot="1" x14ac:dyDescent="0.3">
      <c r="A51" s="1145"/>
      <c r="B51" s="1140"/>
      <c r="C51" s="1143"/>
      <c r="D51" s="1147"/>
      <c r="E51" s="1149"/>
      <c r="F51" s="1168"/>
      <c r="G51" s="1223"/>
      <c r="H51" s="1154"/>
      <c r="I51" s="1154"/>
      <c r="J51" s="27" t="s">
        <v>29</v>
      </c>
      <c r="K51" s="28">
        <f>SUM(K50:K50)</f>
        <v>0</v>
      </c>
      <c r="L51" s="28">
        <f t="shared" ref="L51:P51" si="17">SUM(L50:L50)</f>
        <v>0</v>
      </c>
      <c r="M51" s="28">
        <f t="shared" si="17"/>
        <v>0</v>
      </c>
      <c r="N51" s="31">
        <f t="shared" si="17"/>
        <v>0</v>
      </c>
      <c r="O51" s="50">
        <f t="shared" si="17"/>
        <v>0</v>
      </c>
      <c r="P51" s="31">
        <f t="shared" si="17"/>
        <v>0</v>
      </c>
      <c r="Q51" s="44"/>
      <c r="R51" s="140"/>
      <c r="S51" s="140"/>
      <c r="T51" s="141"/>
      <c r="U51" s="26"/>
    </row>
    <row r="52" spans="1:21" x14ac:dyDescent="0.25">
      <c r="A52" s="1169" t="s">
        <v>20</v>
      </c>
      <c r="B52" s="1138" t="s">
        <v>22</v>
      </c>
      <c r="C52" s="1141" t="s">
        <v>20</v>
      </c>
      <c r="D52" s="1146" t="s">
        <v>34</v>
      </c>
      <c r="E52" s="1148" t="s">
        <v>39</v>
      </c>
      <c r="F52" s="1167" t="s">
        <v>82</v>
      </c>
      <c r="G52" s="1152" t="s">
        <v>25</v>
      </c>
      <c r="H52" s="1152" t="s">
        <v>83</v>
      </c>
      <c r="I52" s="1152"/>
      <c r="J52" s="112" t="s">
        <v>27</v>
      </c>
      <c r="K52" s="45"/>
      <c r="L52" s="45"/>
      <c r="M52" s="45"/>
      <c r="N52" s="46"/>
      <c r="O52" s="197"/>
      <c r="P52" s="199"/>
      <c r="Q52" s="114" t="s">
        <v>84</v>
      </c>
      <c r="R52" s="83">
        <v>1</v>
      </c>
      <c r="S52" s="83">
        <v>1</v>
      </c>
      <c r="T52" s="84">
        <v>1</v>
      </c>
      <c r="U52" s="26"/>
    </row>
    <row r="53" spans="1:21" ht="15.75" thickBot="1" x14ac:dyDescent="0.3">
      <c r="A53" s="1145"/>
      <c r="B53" s="1140"/>
      <c r="C53" s="1143"/>
      <c r="D53" s="1147"/>
      <c r="E53" s="1149"/>
      <c r="F53" s="1168"/>
      <c r="G53" s="1154"/>
      <c r="H53" s="1154"/>
      <c r="I53" s="1154"/>
      <c r="J53" s="27" t="s">
        <v>29</v>
      </c>
      <c r="K53" s="28">
        <f t="shared" ref="K53:P53" si="18">SUM(K52:K52)</f>
        <v>0</v>
      </c>
      <c r="L53" s="28">
        <f t="shared" si="18"/>
        <v>0</v>
      </c>
      <c r="M53" s="28">
        <f t="shared" si="18"/>
        <v>0</v>
      </c>
      <c r="N53" s="31">
        <f t="shared" si="18"/>
        <v>0</v>
      </c>
      <c r="O53" s="50">
        <f t="shared" si="18"/>
        <v>0</v>
      </c>
      <c r="P53" s="28">
        <f t="shared" si="18"/>
        <v>0</v>
      </c>
      <c r="Q53" s="44"/>
      <c r="R53" s="140"/>
      <c r="S53" s="140"/>
      <c r="T53" s="141"/>
      <c r="U53" s="26"/>
    </row>
    <row r="54" spans="1:21" ht="21" x14ac:dyDescent="0.25">
      <c r="A54" s="1144" t="s">
        <v>20</v>
      </c>
      <c r="B54" s="1184" t="s">
        <v>22</v>
      </c>
      <c r="C54" s="1185" t="s">
        <v>20</v>
      </c>
      <c r="D54" s="1186" t="s">
        <v>34</v>
      </c>
      <c r="E54" s="1187" t="s">
        <v>45</v>
      </c>
      <c r="F54" s="1167" t="s">
        <v>85</v>
      </c>
      <c r="G54" s="1224" t="s">
        <v>25</v>
      </c>
      <c r="H54" s="1152" t="s">
        <v>69</v>
      </c>
      <c r="I54" s="1152"/>
      <c r="J54" s="112" t="s">
        <v>27</v>
      </c>
      <c r="K54" s="45"/>
      <c r="L54" s="45"/>
      <c r="M54" s="45"/>
      <c r="N54" s="46"/>
      <c r="O54" s="197"/>
      <c r="P54" s="199"/>
      <c r="Q54" s="47" t="s">
        <v>86</v>
      </c>
      <c r="R54" s="142">
        <v>1</v>
      </c>
      <c r="S54" s="142">
        <v>1</v>
      </c>
      <c r="T54" s="143">
        <v>1</v>
      </c>
      <c r="U54" s="26"/>
    </row>
    <row r="55" spans="1:21" ht="15.75" thickBot="1" x14ac:dyDescent="0.3">
      <c r="A55" s="1145"/>
      <c r="B55" s="1084"/>
      <c r="C55" s="1086"/>
      <c r="D55" s="1088"/>
      <c r="E55" s="1090"/>
      <c r="F55" s="1168"/>
      <c r="G55" s="1225"/>
      <c r="H55" s="1154"/>
      <c r="I55" s="1154"/>
      <c r="J55" s="27" t="s">
        <v>29</v>
      </c>
      <c r="K55" s="28">
        <f t="shared" ref="K55:P55" si="19">SUM(K54:K54)</f>
        <v>0</v>
      </c>
      <c r="L55" s="28">
        <f t="shared" si="19"/>
        <v>0</v>
      </c>
      <c r="M55" s="28">
        <f t="shared" si="19"/>
        <v>0</v>
      </c>
      <c r="N55" s="31">
        <f t="shared" si="19"/>
        <v>0</v>
      </c>
      <c r="O55" s="50">
        <f t="shared" si="19"/>
        <v>0</v>
      </c>
      <c r="P55" s="31">
        <f t="shared" si="19"/>
        <v>0</v>
      </c>
      <c r="Q55" s="66"/>
      <c r="R55" s="95"/>
      <c r="S55" s="95"/>
      <c r="T55" s="96"/>
      <c r="U55" s="26"/>
    </row>
    <row r="56" spans="1:21" ht="31.5" x14ac:dyDescent="0.25">
      <c r="A56" s="1144" t="s">
        <v>20</v>
      </c>
      <c r="B56" s="1184" t="s">
        <v>22</v>
      </c>
      <c r="C56" s="1185" t="s">
        <v>20</v>
      </c>
      <c r="D56" s="1186" t="s">
        <v>34</v>
      </c>
      <c r="E56" s="1187" t="s">
        <v>49</v>
      </c>
      <c r="F56" s="1167" t="s">
        <v>87</v>
      </c>
      <c r="G56" s="1224" t="s">
        <v>25</v>
      </c>
      <c r="H56" s="1152" t="s">
        <v>88</v>
      </c>
      <c r="I56" s="1152"/>
      <c r="J56" s="112" t="s">
        <v>27</v>
      </c>
      <c r="K56" s="45"/>
      <c r="L56" s="45"/>
      <c r="M56" s="45"/>
      <c r="N56" s="46"/>
      <c r="O56" s="197"/>
      <c r="P56" s="199"/>
      <c r="Q56" s="113" t="s">
        <v>89</v>
      </c>
      <c r="R56" s="83">
        <v>1</v>
      </c>
      <c r="S56" s="83">
        <v>1</v>
      </c>
      <c r="T56" s="84">
        <v>1</v>
      </c>
      <c r="U56" s="26"/>
    </row>
    <row r="57" spans="1:21" ht="40.15" customHeight="1" thickBot="1" x14ac:dyDescent="0.3">
      <c r="A57" s="1145"/>
      <c r="B57" s="1084"/>
      <c r="C57" s="1086"/>
      <c r="D57" s="1088"/>
      <c r="E57" s="1090"/>
      <c r="F57" s="1168"/>
      <c r="G57" s="1225"/>
      <c r="H57" s="1154"/>
      <c r="I57" s="1154"/>
      <c r="J57" s="27" t="s">
        <v>29</v>
      </c>
      <c r="K57" s="28">
        <f t="shared" ref="K57:P57" si="20">SUM(K56:K56)</f>
        <v>0</v>
      </c>
      <c r="L57" s="28">
        <f t="shared" si="20"/>
        <v>0</v>
      </c>
      <c r="M57" s="28">
        <f t="shared" si="20"/>
        <v>0</v>
      </c>
      <c r="N57" s="31">
        <f t="shared" si="20"/>
        <v>0</v>
      </c>
      <c r="O57" s="50">
        <f t="shared" si="20"/>
        <v>0</v>
      </c>
      <c r="P57" s="31">
        <f t="shared" si="20"/>
        <v>0</v>
      </c>
      <c r="Q57" s="44"/>
      <c r="R57" s="140"/>
      <c r="S57" s="140"/>
      <c r="T57" s="141"/>
      <c r="U57" s="26"/>
    </row>
    <row r="58" spans="1:21" ht="28.5" customHeight="1" x14ac:dyDescent="0.25">
      <c r="A58" s="1144" t="s">
        <v>20</v>
      </c>
      <c r="B58" s="1184" t="s">
        <v>22</v>
      </c>
      <c r="C58" s="1185" t="s">
        <v>20</v>
      </c>
      <c r="D58" s="1186" t="s">
        <v>34</v>
      </c>
      <c r="E58" s="1187" t="s">
        <v>55</v>
      </c>
      <c r="F58" s="1167" t="s">
        <v>90</v>
      </c>
      <c r="G58" s="1224" t="s">
        <v>25</v>
      </c>
      <c r="H58" s="1152" t="s">
        <v>69</v>
      </c>
      <c r="I58" s="1152"/>
      <c r="J58" s="112" t="s">
        <v>27</v>
      </c>
      <c r="K58" s="45"/>
      <c r="L58" s="45"/>
      <c r="M58" s="45"/>
      <c r="N58" s="46"/>
      <c r="O58" s="197"/>
      <c r="P58" s="199"/>
      <c r="Q58" s="47" t="s">
        <v>91</v>
      </c>
      <c r="R58" s="142">
        <v>65</v>
      </c>
      <c r="S58" s="142">
        <v>65</v>
      </c>
      <c r="T58" s="143">
        <v>70</v>
      </c>
      <c r="U58" s="26"/>
    </row>
    <row r="59" spans="1:21" ht="15.75" thickBot="1" x14ac:dyDescent="0.3">
      <c r="A59" s="1145"/>
      <c r="B59" s="1084"/>
      <c r="C59" s="1086"/>
      <c r="D59" s="1088"/>
      <c r="E59" s="1090"/>
      <c r="F59" s="1168"/>
      <c r="G59" s="1225"/>
      <c r="H59" s="1154"/>
      <c r="I59" s="1154"/>
      <c r="J59" s="27" t="s">
        <v>29</v>
      </c>
      <c r="K59" s="28">
        <f t="shared" ref="K59:P59" si="21">SUM(K58:K58)</f>
        <v>0</v>
      </c>
      <c r="L59" s="28">
        <f t="shared" si="21"/>
        <v>0</v>
      </c>
      <c r="M59" s="28">
        <f t="shared" si="21"/>
        <v>0</v>
      </c>
      <c r="N59" s="31">
        <f t="shared" si="21"/>
        <v>0</v>
      </c>
      <c r="O59" s="50">
        <f t="shared" si="21"/>
        <v>0</v>
      </c>
      <c r="P59" s="31">
        <f t="shared" si="21"/>
        <v>0</v>
      </c>
      <c r="Q59" s="44"/>
      <c r="R59" s="95"/>
      <c r="S59" s="95"/>
      <c r="T59" s="96"/>
      <c r="U59" s="26"/>
    </row>
    <row r="60" spans="1:21" ht="42" x14ac:dyDescent="0.25">
      <c r="A60" s="1144" t="s">
        <v>20</v>
      </c>
      <c r="B60" s="1184" t="s">
        <v>22</v>
      </c>
      <c r="C60" s="1185" t="s">
        <v>20</v>
      </c>
      <c r="D60" s="1186" t="s">
        <v>34</v>
      </c>
      <c r="E60" s="1177" t="s">
        <v>59</v>
      </c>
      <c r="F60" s="1178" t="s">
        <v>92</v>
      </c>
      <c r="G60" s="1226" t="s">
        <v>25</v>
      </c>
      <c r="H60" s="1152" t="s">
        <v>69</v>
      </c>
      <c r="I60" s="1152"/>
      <c r="J60" s="117" t="s">
        <v>27</v>
      </c>
      <c r="K60" s="37"/>
      <c r="L60" s="37"/>
      <c r="M60" s="37"/>
      <c r="N60" s="38"/>
      <c r="O60" s="39"/>
      <c r="P60" s="40"/>
      <c r="Q60" s="110" t="s">
        <v>93</v>
      </c>
      <c r="R60" s="147">
        <v>1</v>
      </c>
      <c r="S60" s="148">
        <v>1</v>
      </c>
      <c r="T60" s="149">
        <v>1</v>
      </c>
      <c r="U60" s="26"/>
    </row>
    <row r="61" spans="1:21" ht="28.15" customHeight="1" thickBot="1" x14ac:dyDescent="0.3">
      <c r="A61" s="1145"/>
      <c r="B61" s="1084"/>
      <c r="C61" s="1086"/>
      <c r="D61" s="1088"/>
      <c r="E61" s="1149"/>
      <c r="F61" s="1168"/>
      <c r="G61" s="1225"/>
      <c r="H61" s="1154"/>
      <c r="I61" s="1154"/>
      <c r="J61" s="27" t="s">
        <v>29</v>
      </c>
      <c r="K61" s="28">
        <f>SUM(K60)</f>
        <v>0</v>
      </c>
      <c r="L61" s="28">
        <f t="shared" ref="L61:O61" si="22">SUM(L60)</f>
        <v>0</v>
      </c>
      <c r="M61" s="28">
        <f>SUM(M60)</f>
        <v>0</v>
      </c>
      <c r="N61" s="29">
        <f t="shared" si="22"/>
        <v>0</v>
      </c>
      <c r="O61" s="30">
        <f t="shared" si="22"/>
        <v>0</v>
      </c>
      <c r="P61" s="28">
        <f>SUM(P60)</f>
        <v>0</v>
      </c>
      <c r="Q61" s="73" t="s">
        <v>65</v>
      </c>
      <c r="R61" s="140"/>
      <c r="S61" s="140"/>
      <c r="T61" s="141"/>
      <c r="U61" s="26"/>
    </row>
    <row r="62" spans="1:21" ht="21" x14ac:dyDescent="0.25">
      <c r="A62" s="1144" t="s">
        <v>20</v>
      </c>
      <c r="B62" s="1184" t="s">
        <v>22</v>
      </c>
      <c r="C62" s="1185" t="s">
        <v>20</v>
      </c>
      <c r="D62" s="1186" t="s">
        <v>34</v>
      </c>
      <c r="E62" s="1187" t="s">
        <v>94</v>
      </c>
      <c r="F62" s="1167" t="s">
        <v>95</v>
      </c>
      <c r="G62" s="1224" t="s">
        <v>25</v>
      </c>
      <c r="H62" s="1152" t="s">
        <v>69</v>
      </c>
      <c r="I62" s="1152"/>
      <c r="J62" s="112" t="s">
        <v>27</v>
      </c>
      <c r="K62" s="45"/>
      <c r="L62" s="45"/>
      <c r="M62" s="45"/>
      <c r="N62" s="46"/>
      <c r="O62" s="197"/>
      <c r="P62" s="199"/>
      <c r="Q62" s="47" t="s">
        <v>96</v>
      </c>
      <c r="R62" s="142">
        <v>1</v>
      </c>
      <c r="S62" s="142">
        <v>1</v>
      </c>
      <c r="T62" s="143">
        <v>1</v>
      </c>
      <c r="U62" s="26"/>
    </row>
    <row r="63" spans="1:21" ht="15.75" thickBot="1" x14ac:dyDescent="0.3">
      <c r="A63" s="1145"/>
      <c r="B63" s="1084"/>
      <c r="C63" s="1086"/>
      <c r="D63" s="1088"/>
      <c r="E63" s="1090"/>
      <c r="F63" s="1168"/>
      <c r="G63" s="1225"/>
      <c r="H63" s="1154"/>
      <c r="I63" s="1154"/>
      <c r="J63" s="27" t="s">
        <v>29</v>
      </c>
      <c r="K63" s="28">
        <f t="shared" ref="K63:P63" si="23">SUM(K62:K62)</f>
        <v>0</v>
      </c>
      <c r="L63" s="28">
        <f t="shared" si="23"/>
        <v>0</v>
      </c>
      <c r="M63" s="28">
        <f t="shared" si="23"/>
        <v>0</v>
      </c>
      <c r="N63" s="31">
        <f t="shared" si="23"/>
        <v>0</v>
      </c>
      <c r="O63" s="50">
        <f t="shared" si="23"/>
        <v>0</v>
      </c>
      <c r="P63" s="31">
        <f t="shared" si="23"/>
        <v>0</v>
      </c>
      <c r="Q63" s="66"/>
      <c r="R63" s="95"/>
      <c r="S63" s="95"/>
      <c r="T63" s="96"/>
      <c r="U63" s="26"/>
    </row>
    <row r="64" spans="1:21" ht="27.6" customHeight="1" x14ac:dyDescent="0.25">
      <c r="A64" s="1144" t="s">
        <v>20</v>
      </c>
      <c r="B64" s="1184" t="s">
        <v>22</v>
      </c>
      <c r="C64" s="1185" t="s">
        <v>20</v>
      </c>
      <c r="D64" s="1186" t="s">
        <v>34</v>
      </c>
      <c r="E64" s="1187" t="s">
        <v>97</v>
      </c>
      <c r="F64" s="1167" t="s">
        <v>98</v>
      </c>
      <c r="G64" s="1224" t="s">
        <v>25</v>
      </c>
      <c r="H64" s="1152" t="s">
        <v>69</v>
      </c>
      <c r="I64" s="1152"/>
      <c r="J64" s="112" t="s">
        <v>27</v>
      </c>
      <c r="K64" s="45"/>
      <c r="L64" s="45"/>
      <c r="M64" s="45"/>
      <c r="N64" s="46"/>
      <c r="O64" s="197"/>
      <c r="P64" s="199"/>
      <c r="Q64" s="113" t="s">
        <v>99</v>
      </c>
      <c r="R64" s="83">
        <v>1</v>
      </c>
      <c r="S64" s="83">
        <v>1</v>
      </c>
      <c r="T64" s="84">
        <v>1</v>
      </c>
      <c r="U64" s="26"/>
    </row>
    <row r="65" spans="1:21" ht="39" customHeight="1" thickBot="1" x14ac:dyDescent="0.3">
      <c r="A65" s="1145"/>
      <c r="B65" s="1084"/>
      <c r="C65" s="1086"/>
      <c r="D65" s="1088"/>
      <c r="E65" s="1090"/>
      <c r="F65" s="1168"/>
      <c r="G65" s="1225"/>
      <c r="H65" s="1154"/>
      <c r="I65" s="1154"/>
      <c r="J65" s="27" t="s">
        <v>29</v>
      </c>
      <c r="K65" s="28">
        <f t="shared" ref="K65:P65" si="24">SUM(K64:K64)</f>
        <v>0</v>
      </c>
      <c r="L65" s="28">
        <f t="shared" si="24"/>
        <v>0</v>
      </c>
      <c r="M65" s="28">
        <f t="shared" si="24"/>
        <v>0</v>
      </c>
      <c r="N65" s="31">
        <f t="shared" si="24"/>
        <v>0</v>
      </c>
      <c r="O65" s="50">
        <f t="shared" si="24"/>
        <v>0</v>
      </c>
      <c r="P65" s="31">
        <f t="shared" si="24"/>
        <v>0</v>
      </c>
      <c r="Q65" s="44"/>
      <c r="R65" s="140"/>
      <c r="S65" s="140"/>
      <c r="T65" s="141"/>
      <c r="U65" s="26"/>
    </row>
    <row r="66" spans="1:21" ht="20.25" customHeight="1" x14ac:dyDescent="0.25">
      <c r="A66" s="1144" t="s">
        <v>20</v>
      </c>
      <c r="B66" s="1184" t="s">
        <v>22</v>
      </c>
      <c r="C66" s="1185" t="s">
        <v>20</v>
      </c>
      <c r="D66" s="1186" t="s">
        <v>34</v>
      </c>
      <c r="E66" s="1187" t="s">
        <v>100</v>
      </c>
      <c r="F66" s="1167" t="s">
        <v>101</v>
      </c>
      <c r="G66" s="1224" t="s">
        <v>25</v>
      </c>
      <c r="H66" s="1152" t="s">
        <v>69</v>
      </c>
      <c r="I66" s="1152"/>
      <c r="J66" s="112" t="s">
        <v>27</v>
      </c>
      <c r="K66" s="45"/>
      <c r="L66" s="45"/>
      <c r="M66" s="45"/>
      <c r="N66" s="46"/>
      <c r="O66" s="197"/>
      <c r="P66" s="199"/>
      <c r="Q66" s="47" t="s">
        <v>102</v>
      </c>
      <c r="R66" s="142">
        <v>2</v>
      </c>
      <c r="S66" s="142">
        <v>2</v>
      </c>
      <c r="T66" s="143">
        <v>2</v>
      </c>
      <c r="U66" s="26"/>
    </row>
    <row r="67" spans="1:21" ht="25.5" customHeight="1" thickBot="1" x14ac:dyDescent="0.3">
      <c r="A67" s="1145"/>
      <c r="B67" s="1084"/>
      <c r="C67" s="1086"/>
      <c r="D67" s="1088"/>
      <c r="E67" s="1090"/>
      <c r="F67" s="1168"/>
      <c r="G67" s="1225"/>
      <c r="H67" s="1154"/>
      <c r="I67" s="1154"/>
      <c r="J67" s="27" t="s">
        <v>29</v>
      </c>
      <c r="K67" s="28">
        <f t="shared" ref="K67:P67" si="25">SUM(K66:K66)</f>
        <v>0</v>
      </c>
      <c r="L67" s="28">
        <f t="shared" si="25"/>
        <v>0</v>
      </c>
      <c r="M67" s="28">
        <f t="shared" si="25"/>
        <v>0</v>
      </c>
      <c r="N67" s="31">
        <f t="shared" si="25"/>
        <v>0</v>
      </c>
      <c r="O67" s="50">
        <f t="shared" si="25"/>
        <v>0</v>
      </c>
      <c r="P67" s="31">
        <f t="shared" si="25"/>
        <v>0</v>
      </c>
      <c r="Q67" s="44"/>
      <c r="R67" s="95"/>
      <c r="S67" s="95"/>
      <c r="T67" s="96"/>
      <c r="U67" s="26"/>
    </row>
    <row r="68" spans="1:21" ht="42" x14ac:dyDescent="0.25">
      <c r="A68" s="1169" t="s">
        <v>20</v>
      </c>
      <c r="B68" s="1139" t="s">
        <v>22</v>
      </c>
      <c r="C68" s="1142" t="s">
        <v>20</v>
      </c>
      <c r="D68" s="1176" t="s">
        <v>34</v>
      </c>
      <c r="E68" s="1177" t="s">
        <v>103</v>
      </c>
      <c r="F68" s="1178" t="s">
        <v>104</v>
      </c>
      <c r="G68" s="1226" t="s">
        <v>25</v>
      </c>
      <c r="H68" s="1152" t="s">
        <v>69</v>
      </c>
      <c r="I68" s="1152"/>
      <c r="J68" s="117" t="s">
        <v>27</v>
      </c>
      <c r="K68" s="37"/>
      <c r="L68" s="37"/>
      <c r="M68" s="37"/>
      <c r="N68" s="38"/>
      <c r="O68" s="39"/>
      <c r="P68" s="40"/>
      <c r="Q68" s="57" t="s">
        <v>105</v>
      </c>
      <c r="R68" s="147">
        <v>2</v>
      </c>
      <c r="S68" s="148">
        <v>2</v>
      </c>
      <c r="T68" s="149">
        <v>2</v>
      </c>
      <c r="U68" s="26"/>
    </row>
    <row r="69" spans="1:21" ht="22.5" thickBot="1" x14ac:dyDescent="0.3">
      <c r="A69" s="1145"/>
      <c r="B69" s="1084"/>
      <c r="C69" s="1086"/>
      <c r="D69" s="1088"/>
      <c r="E69" s="1149"/>
      <c r="F69" s="1168"/>
      <c r="G69" s="1225"/>
      <c r="H69" s="1154"/>
      <c r="I69" s="1154"/>
      <c r="J69" s="27" t="s">
        <v>29</v>
      </c>
      <c r="K69" s="28">
        <f>SUM(K68)</f>
        <v>0</v>
      </c>
      <c r="L69" s="28">
        <f>SUM(L68)</f>
        <v>0</v>
      </c>
      <c r="M69" s="28">
        <f t="shared" ref="M69:P69" si="26">SUM(M68)</f>
        <v>0</v>
      </c>
      <c r="N69" s="28">
        <f t="shared" si="26"/>
        <v>0</v>
      </c>
      <c r="O69" s="28">
        <f t="shared" si="26"/>
        <v>0</v>
      </c>
      <c r="P69" s="28">
        <f t="shared" si="26"/>
        <v>0</v>
      </c>
      <c r="Q69" s="73" t="s">
        <v>65</v>
      </c>
      <c r="R69" s="69"/>
      <c r="S69" s="69"/>
      <c r="T69" s="70"/>
      <c r="U69" s="26"/>
    </row>
    <row r="70" spans="1:21" ht="15.75" thickBot="1" x14ac:dyDescent="0.3">
      <c r="A70" s="8" t="s">
        <v>20</v>
      </c>
      <c r="B70" s="74" t="s">
        <v>22</v>
      </c>
      <c r="C70" s="13" t="s">
        <v>20</v>
      </c>
      <c r="D70" s="75" t="s">
        <v>34</v>
      </c>
      <c r="E70" s="1196" t="s">
        <v>67</v>
      </c>
      <c r="F70" s="1197"/>
      <c r="G70" s="1197"/>
      <c r="H70" s="1197"/>
      <c r="I70" s="1197"/>
      <c r="J70" s="1227"/>
      <c r="K70" s="76">
        <f t="shared" ref="K70:P70" si="27">SUM(K47,K49,K51,K53,K55,K57,K59,K61,K63,K65,K67,K69)</f>
        <v>9700</v>
      </c>
      <c r="L70" s="76">
        <f t="shared" si="27"/>
        <v>9700</v>
      </c>
      <c r="M70" s="76">
        <f t="shared" si="27"/>
        <v>0</v>
      </c>
      <c r="N70" s="76">
        <f t="shared" si="27"/>
        <v>0</v>
      </c>
      <c r="O70" s="76">
        <f t="shared" si="27"/>
        <v>11000</v>
      </c>
      <c r="P70" s="76">
        <f t="shared" si="27"/>
        <v>12000</v>
      </c>
      <c r="Q70" s="118"/>
      <c r="R70" s="119"/>
      <c r="S70" s="79"/>
      <c r="T70" s="80"/>
      <c r="U70" s="26"/>
    </row>
    <row r="71" spans="1:21" ht="15.75" thickBot="1" x14ac:dyDescent="0.3">
      <c r="A71" s="8" t="s">
        <v>20</v>
      </c>
      <c r="B71" s="100" t="s">
        <v>22</v>
      </c>
      <c r="C71" s="13" t="s">
        <v>20</v>
      </c>
      <c r="D71" s="101" t="s">
        <v>39</v>
      </c>
      <c r="E71" s="1212" t="s">
        <v>205</v>
      </c>
      <c r="F71" s="1213"/>
      <c r="G71" s="1213"/>
      <c r="H71" s="1213"/>
      <c r="I71" s="1213"/>
      <c r="J71" s="1213"/>
      <c r="K71" s="1213"/>
      <c r="L71" s="1213"/>
      <c r="M71" s="1213"/>
      <c r="N71" s="1213"/>
      <c r="O71" s="1213"/>
      <c r="P71" s="1213"/>
      <c r="Q71" s="1213"/>
      <c r="R71" s="1213"/>
      <c r="S71" s="1213"/>
      <c r="T71" s="1213"/>
      <c r="U71" s="26"/>
    </row>
    <row r="72" spans="1:21" x14ac:dyDescent="0.25">
      <c r="A72" s="1144" t="s">
        <v>20</v>
      </c>
      <c r="B72" s="1228" t="s">
        <v>22</v>
      </c>
      <c r="C72" s="1185" t="s">
        <v>20</v>
      </c>
      <c r="D72" s="1087" t="s">
        <v>39</v>
      </c>
      <c r="E72" s="1089" t="s">
        <v>20</v>
      </c>
      <c r="F72" s="1167" t="s">
        <v>106</v>
      </c>
      <c r="G72" s="1163" t="s">
        <v>107</v>
      </c>
      <c r="H72" s="1152" t="s">
        <v>83</v>
      </c>
      <c r="I72" s="1152" t="s">
        <v>108</v>
      </c>
      <c r="J72" s="18" t="s">
        <v>62</v>
      </c>
      <c r="K72" s="120">
        <v>400</v>
      </c>
      <c r="L72" s="120">
        <v>400</v>
      </c>
      <c r="M72" s="120"/>
      <c r="N72" s="121"/>
      <c r="O72" s="890">
        <v>400</v>
      </c>
      <c r="P72" s="216">
        <v>400</v>
      </c>
      <c r="Q72" s="122" t="s">
        <v>109</v>
      </c>
      <c r="R72" s="48">
        <v>100</v>
      </c>
      <c r="S72" s="48">
        <v>100</v>
      </c>
      <c r="T72" s="49">
        <v>100</v>
      </c>
      <c r="U72" s="26"/>
    </row>
    <row r="73" spans="1:21" ht="15.75" thickBot="1" x14ac:dyDescent="0.3">
      <c r="A73" s="1145"/>
      <c r="B73" s="1229"/>
      <c r="C73" s="1086"/>
      <c r="D73" s="1088"/>
      <c r="E73" s="1090"/>
      <c r="F73" s="1168"/>
      <c r="G73" s="1164"/>
      <c r="H73" s="1154"/>
      <c r="I73" s="1154"/>
      <c r="J73" s="27" t="s">
        <v>29</v>
      </c>
      <c r="K73" s="28">
        <f>SUM(K72)</f>
        <v>400</v>
      </c>
      <c r="L73" s="28">
        <f>SUM(L72:L72)</f>
        <v>400</v>
      </c>
      <c r="M73" s="28">
        <f>SUM(M72:M72)</f>
        <v>0</v>
      </c>
      <c r="N73" s="31">
        <f>SUM(N72:N72)</f>
        <v>0</v>
      </c>
      <c r="O73" s="50">
        <f>SUM(O72:O72)</f>
        <v>400</v>
      </c>
      <c r="P73" s="31">
        <f>SUM(P72:P72)</f>
        <v>400</v>
      </c>
      <c r="Q73" s="32"/>
      <c r="R73" s="33"/>
      <c r="S73" s="33"/>
      <c r="T73" s="34"/>
      <c r="U73" s="26"/>
    </row>
    <row r="74" spans="1:21" x14ac:dyDescent="0.25">
      <c r="A74" s="1169" t="s">
        <v>20</v>
      </c>
      <c r="B74" s="1230" t="s">
        <v>22</v>
      </c>
      <c r="C74" s="1142" t="s">
        <v>20</v>
      </c>
      <c r="D74" s="1176" t="s">
        <v>39</v>
      </c>
      <c r="E74" s="1177" t="s">
        <v>22</v>
      </c>
      <c r="F74" s="1178" t="s">
        <v>110</v>
      </c>
      <c r="G74" s="1153" t="s">
        <v>51</v>
      </c>
      <c r="H74" s="1153" t="s">
        <v>83</v>
      </c>
      <c r="I74" s="1153" t="s">
        <v>108</v>
      </c>
      <c r="J74" s="123" t="s">
        <v>62</v>
      </c>
      <c r="K74" s="37">
        <v>15600</v>
      </c>
      <c r="L74" s="37">
        <v>15600</v>
      </c>
      <c r="M74" s="37">
        <v>13700</v>
      </c>
      <c r="N74" s="38"/>
      <c r="O74" s="39">
        <v>15600</v>
      </c>
      <c r="P74" s="40">
        <v>15600</v>
      </c>
      <c r="Q74" s="110" t="s">
        <v>109</v>
      </c>
      <c r="R74" s="48">
        <v>100</v>
      </c>
      <c r="S74" s="48">
        <v>100</v>
      </c>
      <c r="T74" s="49">
        <v>100</v>
      </c>
      <c r="U74" s="26"/>
    </row>
    <row r="75" spans="1:21" ht="15.75" thickBot="1" x14ac:dyDescent="0.3">
      <c r="A75" s="1145"/>
      <c r="B75" s="1231"/>
      <c r="C75" s="1143"/>
      <c r="D75" s="1147"/>
      <c r="E75" s="1149"/>
      <c r="F75" s="1168"/>
      <c r="G75" s="1154"/>
      <c r="H75" s="1154"/>
      <c r="I75" s="1154"/>
      <c r="J75" s="27" t="s">
        <v>29</v>
      </c>
      <c r="K75" s="28">
        <f>SUM(K74)</f>
        <v>15600</v>
      </c>
      <c r="L75" s="28">
        <f t="shared" ref="L75:M75" si="28">SUM(L74)</f>
        <v>15600</v>
      </c>
      <c r="M75" s="28">
        <f t="shared" si="28"/>
        <v>13700</v>
      </c>
      <c r="N75" s="28">
        <f>SUM(N74)</f>
        <v>0</v>
      </c>
      <c r="O75" s="28">
        <f t="shared" ref="O75:P75" si="29">SUM(O74)</f>
        <v>15600</v>
      </c>
      <c r="P75" s="28">
        <f t="shared" si="29"/>
        <v>15600</v>
      </c>
      <c r="Q75" s="124"/>
      <c r="R75" s="33"/>
      <c r="S75" s="33"/>
      <c r="T75" s="34"/>
      <c r="U75" s="26"/>
    </row>
    <row r="76" spans="1:21" x14ac:dyDescent="0.25">
      <c r="A76" s="1144" t="s">
        <v>20</v>
      </c>
      <c r="B76" s="1233" t="s">
        <v>22</v>
      </c>
      <c r="C76" s="1141" t="s">
        <v>20</v>
      </c>
      <c r="D76" s="1146" t="s">
        <v>39</v>
      </c>
      <c r="E76" s="1148" t="s">
        <v>34</v>
      </c>
      <c r="F76" s="1167" t="s">
        <v>111</v>
      </c>
      <c r="G76" s="1152" t="s">
        <v>103</v>
      </c>
      <c r="H76" s="1152" t="s">
        <v>83</v>
      </c>
      <c r="I76" s="1152" t="s">
        <v>108</v>
      </c>
      <c r="J76" s="35" t="s">
        <v>62</v>
      </c>
      <c r="K76" s="45">
        <v>800</v>
      </c>
      <c r="L76" s="45">
        <v>800</v>
      </c>
      <c r="M76" s="45">
        <v>700</v>
      </c>
      <c r="N76" s="46"/>
      <c r="O76" s="197">
        <v>800</v>
      </c>
      <c r="P76" s="199">
        <v>800</v>
      </c>
      <c r="Q76" s="114" t="s">
        <v>109</v>
      </c>
      <c r="R76" s="48">
        <v>100</v>
      </c>
      <c r="S76" s="48">
        <v>100</v>
      </c>
      <c r="T76" s="49">
        <v>100</v>
      </c>
      <c r="U76" s="26"/>
    </row>
    <row r="77" spans="1:21" ht="15.75" thickBot="1" x14ac:dyDescent="0.3">
      <c r="A77" s="1145"/>
      <c r="B77" s="1234"/>
      <c r="C77" s="1143"/>
      <c r="D77" s="1147"/>
      <c r="E77" s="1149"/>
      <c r="F77" s="1168"/>
      <c r="G77" s="1154"/>
      <c r="H77" s="1154"/>
      <c r="I77" s="1154"/>
      <c r="J77" s="27" t="s">
        <v>29</v>
      </c>
      <c r="K77" s="28">
        <f>SUM(K76:K76)</f>
        <v>800</v>
      </c>
      <c r="L77" s="28">
        <f t="shared" ref="L77:N77" si="30">SUM(L76:L76)</f>
        <v>800</v>
      </c>
      <c r="M77" s="28">
        <f t="shared" si="30"/>
        <v>700</v>
      </c>
      <c r="N77" s="31">
        <f t="shared" si="30"/>
        <v>0</v>
      </c>
      <c r="O77" s="50">
        <f>SUM(O76:O76)</f>
        <v>800</v>
      </c>
      <c r="P77" s="31">
        <f t="shared" ref="P77" si="31">SUM(P76:P76)</f>
        <v>800</v>
      </c>
      <c r="Q77" s="125"/>
      <c r="R77" s="33"/>
      <c r="S77" s="33"/>
      <c r="T77" s="34"/>
      <c r="U77" s="26"/>
    </row>
    <row r="78" spans="1:21" ht="21" x14ac:dyDescent="0.25">
      <c r="A78" s="1169" t="s">
        <v>20</v>
      </c>
      <c r="B78" s="1232" t="s">
        <v>22</v>
      </c>
      <c r="C78" s="1141" t="s">
        <v>20</v>
      </c>
      <c r="D78" s="1146" t="s">
        <v>39</v>
      </c>
      <c r="E78" s="1148" t="s">
        <v>39</v>
      </c>
      <c r="F78" s="1167" t="s">
        <v>112</v>
      </c>
      <c r="G78" s="1152" t="s">
        <v>51</v>
      </c>
      <c r="H78" s="1152" t="s">
        <v>83</v>
      </c>
      <c r="I78" s="1152" t="s">
        <v>57</v>
      </c>
      <c r="J78" s="35" t="s">
        <v>62</v>
      </c>
      <c r="K78" s="45">
        <v>8000</v>
      </c>
      <c r="L78" s="45">
        <v>8000</v>
      </c>
      <c r="M78" s="45">
        <v>7900</v>
      </c>
      <c r="N78" s="46"/>
      <c r="O78" s="197">
        <v>8000</v>
      </c>
      <c r="P78" s="199">
        <v>8000</v>
      </c>
      <c r="Q78" s="114" t="s">
        <v>113</v>
      </c>
      <c r="R78" s="83">
        <v>9</v>
      </c>
      <c r="S78" s="83">
        <v>10</v>
      </c>
      <c r="T78" s="84">
        <v>11</v>
      </c>
      <c r="U78" s="26"/>
    </row>
    <row r="79" spans="1:21" ht="15.75" thickBot="1" x14ac:dyDescent="0.3">
      <c r="A79" s="1145"/>
      <c r="B79" s="1231"/>
      <c r="C79" s="1143"/>
      <c r="D79" s="1147"/>
      <c r="E79" s="1149"/>
      <c r="F79" s="1168"/>
      <c r="G79" s="1154"/>
      <c r="H79" s="1154"/>
      <c r="I79" s="1154"/>
      <c r="J79" s="27" t="s">
        <v>29</v>
      </c>
      <c r="K79" s="28">
        <f t="shared" ref="K79:P79" si="32">SUM(K78:K78)</f>
        <v>8000</v>
      </c>
      <c r="L79" s="28">
        <f t="shared" si="32"/>
        <v>8000</v>
      </c>
      <c r="M79" s="28">
        <f t="shared" si="32"/>
        <v>7900</v>
      </c>
      <c r="N79" s="31">
        <f t="shared" si="32"/>
        <v>0</v>
      </c>
      <c r="O79" s="50">
        <f t="shared" si="32"/>
        <v>8000</v>
      </c>
      <c r="P79" s="28">
        <f t="shared" si="32"/>
        <v>8000</v>
      </c>
      <c r="Q79" s="125"/>
      <c r="R79" s="140"/>
      <c r="S79" s="140"/>
      <c r="T79" s="141"/>
      <c r="U79" s="26"/>
    </row>
    <row r="80" spans="1:21" x14ac:dyDescent="0.25">
      <c r="A80" s="1144" t="s">
        <v>20</v>
      </c>
      <c r="B80" s="1235" t="s">
        <v>22</v>
      </c>
      <c r="C80" s="1185" t="s">
        <v>20</v>
      </c>
      <c r="D80" s="1146" t="s">
        <v>39</v>
      </c>
      <c r="E80" s="1187" t="s">
        <v>45</v>
      </c>
      <c r="F80" s="1167" t="s">
        <v>114</v>
      </c>
      <c r="G80" s="1188" t="s">
        <v>107</v>
      </c>
      <c r="H80" s="1152" t="s">
        <v>83</v>
      </c>
      <c r="I80" s="1152" t="s">
        <v>57</v>
      </c>
      <c r="J80" s="35" t="s">
        <v>62</v>
      </c>
      <c r="K80" s="45">
        <v>23700</v>
      </c>
      <c r="L80" s="45">
        <v>23700</v>
      </c>
      <c r="M80" s="45">
        <v>23400</v>
      </c>
      <c r="N80" s="46"/>
      <c r="O80" s="197">
        <v>23700</v>
      </c>
      <c r="P80" s="199">
        <v>23700</v>
      </c>
      <c r="Q80" s="126" t="s">
        <v>109</v>
      </c>
      <c r="R80" s="142">
        <v>100</v>
      </c>
      <c r="S80" s="142">
        <v>100</v>
      </c>
      <c r="T80" s="143">
        <v>100</v>
      </c>
      <c r="U80" s="26"/>
    </row>
    <row r="81" spans="1:21" ht="15.75" thickBot="1" x14ac:dyDescent="0.3">
      <c r="A81" s="1145"/>
      <c r="B81" s="1229"/>
      <c r="C81" s="1086"/>
      <c r="D81" s="1147"/>
      <c r="E81" s="1090"/>
      <c r="F81" s="1168"/>
      <c r="G81" s="1164"/>
      <c r="H81" s="1154"/>
      <c r="I81" s="1154"/>
      <c r="J81" s="27" t="s">
        <v>29</v>
      </c>
      <c r="K81" s="28">
        <f>SUM(K80:K80)</f>
        <v>23700</v>
      </c>
      <c r="L81" s="28">
        <f t="shared" ref="L81:P81" si="33">SUM(L80:L80)</f>
        <v>23700</v>
      </c>
      <c r="M81" s="28">
        <f t="shared" si="33"/>
        <v>23400</v>
      </c>
      <c r="N81" s="31">
        <f t="shared" si="33"/>
        <v>0</v>
      </c>
      <c r="O81" s="50">
        <f t="shared" si="33"/>
        <v>23700</v>
      </c>
      <c r="P81" s="31">
        <f t="shared" si="33"/>
        <v>23700</v>
      </c>
      <c r="Q81" s="127"/>
      <c r="R81" s="95"/>
      <c r="S81" s="95"/>
      <c r="T81" s="96"/>
      <c r="U81" s="26"/>
    </row>
    <row r="82" spans="1:21" x14ac:dyDescent="0.25">
      <c r="A82" s="1144" t="s">
        <v>20</v>
      </c>
      <c r="B82" s="1083" t="s">
        <v>22</v>
      </c>
      <c r="C82" s="1085" t="s">
        <v>20</v>
      </c>
      <c r="D82" s="1146" t="s">
        <v>39</v>
      </c>
      <c r="E82" s="1089" t="s">
        <v>49</v>
      </c>
      <c r="F82" s="1167" t="s">
        <v>115</v>
      </c>
      <c r="G82" s="1163" t="s">
        <v>41</v>
      </c>
      <c r="H82" s="1152" t="s">
        <v>83</v>
      </c>
      <c r="I82" s="1152" t="s">
        <v>57</v>
      </c>
      <c r="J82" s="35" t="s">
        <v>62</v>
      </c>
      <c r="K82" s="19">
        <v>2500</v>
      </c>
      <c r="L82" s="19">
        <v>2500</v>
      </c>
      <c r="M82" s="19">
        <v>2400</v>
      </c>
      <c r="N82" s="20"/>
      <c r="O82" s="892">
        <v>2500</v>
      </c>
      <c r="P82" s="46">
        <v>2500</v>
      </c>
      <c r="Q82" s="114" t="s">
        <v>109</v>
      </c>
      <c r="R82" s="83">
        <v>100</v>
      </c>
      <c r="S82" s="83">
        <v>100</v>
      </c>
      <c r="T82" s="84">
        <v>100</v>
      </c>
      <c r="U82" s="26"/>
    </row>
    <row r="83" spans="1:21" ht="15.75" thickBot="1" x14ac:dyDescent="0.3">
      <c r="A83" s="1145"/>
      <c r="B83" s="1084"/>
      <c r="C83" s="1086"/>
      <c r="D83" s="1147"/>
      <c r="E83" s="1090"/>
      <c r="F83" s="1168"/>
      <c r="G83" s="1164"/>
      <c r="H83" s="1154"/>
      <c r="I83" s="1154"/>
      <c r="J83" s="27" t="s">
        <v>29</v>
      </c>
      <c r="K83" s="28">
        <f>SUM(K82)</f>
        <v>2500</v>
      </c>
      <c r="L83" s="28">
        <f t="shared" ref="L83:P83" si="34">SUM(L82)</f>
        <v>2500</v>
      </c>
      <c r="M83" s="28">
        <f t="shared" si="34"/>
        <v>2400</v>
      </c>
      <c r="N83" s="29">
        <f t="shared" si="34"/>
        <v>0</v>
      </c>
      <c r="O83" s="30">
        <f t="shared" si="34"/>
        <v>2500</v>
      </c>
      <c r="P83" s="28">
        <f t="shared" si="34"/>
        <v>2500</v>
      </c>
      <c r="Q83" s="125"/>
      <c r="R83" s="140"/>
      <c r="S83" s="140"/>
      <c r="T83" s="141"/>
      <c r="U83" s="26"/>
    </row>
    <row r="84" spans="1:21" x14ac:dyDescent="0.25">
      <c r="A84" s="1144" t="s">
        <v>20</v>
      </c>
      <c r="B84" s="1235" t="s">
        <v>22</v>
      </c>
      <c r="C84" s="1185" t="s">
        <v>20</v>
      </c>
      <c r="D84" s="1146" t="s">
        <v>39</v>
      </c>
      <c r="E84" s="1187" t="s">
        <v>55</v>
      </c>
      <c r="F84" s="1167" t="s">
        <v>116</v>
      </c>
      <c r="G84" s="1188" t="s">
        <v>117</v>
      </c>
      <c r="H84" s="1152" t="s">
        <v>83</v>
      </c>
      <c r="I84" s="1152" t="s">
        <v>118</v>
      </c>
      <c r="J84" s="35" t="s">
        <v>62</v>
      </c>
      <c r="K84" s="45"/>
      <c r="L84" s="45"/>
      <c r="M84" s="45"/>
      <c r="N84" s="46"/>
      <c r="O84" s="197"/>
      <c r="P84" s="199"/>
      <c r="Q84" s="114" t="s">
        <v>198</v>
      </c>
      <c r="R84" s="142">
        <v>30</v>
      </c>
      <c r="S84" s="142">
        <v>30</v>
      </c>
      <c r="T84" s="143">
        <v>30</v>
      </c>
      <c r="U84" s="26"/>
    </row>
    <row r="85" spans="1:21" ht="15.75" thickBot="1" x14ac:dyDescent="0.3">
      <c r="A85" s="1145"/>
      <c r="B85" s="1229"/>
      <c r="C85" s="1086"/>
      <c r="D85" s="1147"/>
      <c r="E85" s="1090"/>
      <c r="F85" s="1168"/>
      <c r="G85" s="1164"/>
      <c r="H85" s="1154"/>
      <c r="I85" s="1154"/>
      <c r="J85" s="27" t="s">
        <v>29</v>
      </c>
      <c r="K85" s="28">
        <f t="shared" ref="K85:P85" si="35">SUM(K84:K84)</f>
        <v>0</v>
      </c>
      <c r="L85" s="28">
        <f t="shared" si="35"/>
        <v>0</v>
      </c>
      <c r="M85" s="28">
        <f t="shared" si="35"/>
        <v>0</v>
      </c>
      <c r="N85" s="31">
        <f t="shared" si="35"/>
        <v>0</v>
      </c>
      <c r="O85" s="50">
        <f t="shared" si="35"/>
        <v>0</v>
      </c>
      <c r="P85" s="31">
        <f t="shared" si="35"/>
        <v>0</v>
      </c>
      <c r="Q85" s="125"/>
      <c r="R85" s="95"/>
      <c r="S85" s="95"/>
      <c r="T85" s="96"/>
      <c r="U85" s="26"/>
    </row>
    <row r="86" spans="1:21" x14ac:dyDescent="0.25">
      <c r="A86" s="1144" t="s">
        <v>20</v>
      </c>
      <c r="B86" s="1235" t="s">
        <v>22</v>
      </c>
      <c r="C86" s="1185" t="s">
        <v>20</v>
      </c>
      <c r="D86" s="1186" t="s">
        <v>39</v>
      </c>
      <c r="E86" s="1177" t="s">
        <v>59</v>
      </c>
      <c r="F86" s="1178" t="s">
        <v>119</v>
      </c>
      <c r="G86" s="1153" t="s">
        <v>120</v>
      </c>
      <c r="H86" s="1152" t="s">
        <v>83</v>
      </c>
      <c r="I86" s="1152" t="s">
        <v>57</v>
      </c>
      <c r="J86" s="36" t="s">
        <v>62</v>
      </c>
      <c r="K86" s="37">
        <v>16100</v>
      </c>
      <c r="L86" s="37">
        <v>16100</v>
      </c>
      <c r="M86" s="37">
        <v>15900</v>
      </c>
      <c r="N86" s="38"/>
      <c r="O86" s="39">
        <v>16100</v>
      </c>
      <c r="P86" s="40">
        <v>16100</v>
      </c>
      <c r="Q86" s="114" t="s">
        <v>109</v>
      </c>
      <c r="R86" s="142">
        <v>100</v>
      </c>
      <c r="S86" s="142">
        <v>100</v>
      </c>
      <c r="T86" s="143">
        <v>100</v>
      </c>
      <c r="U86" s="26"/>
    </row>
    <row r="87" spans="1:21" ht="22.5" thickBot="1" x14ac:dyDescent="0.3">
      <c r="A87" s="1145"/>
      <c r="B87" s="1229"/>
      <c r="C87" s="1086"/>
      <c r="D87" s="1088"/>
      <c r="E87" s="1149"/>
      <c r="F87" s="1168"/>
      <c r="G87" s="1164"/>
      <c r="H87" s="1154"/>
      <c r="I87" s="1154"/>
      <c r="J87" s="129" t="s">
        <v>29</v>
      </c>
      <c r="K87" s="28">
        <f>SUM(K86)</f>
        <v>16100</v>
      </c>
      <c r="L87" s="28">
        <f t="shared" ref="L87" si="36">SUM(L86)</f>
        <v>16100</v>
      </c>
      <c r="M87" s="28">
        <f>SUM(M86)</f>
        <v>15900</v>
      </c>
      <c r="N87" s="29">
        <f t="shared" ref="N87:O87" si="37">SUM(N86)</f>
        <v>0</v>
      </c>
      <c r="O87" s="30">
        <f t="shared" si="37"/>
        <v>16100</v>
      </c>
      <c r="P87" s="28">
        <f>SUM(P86)</f>
        <v>16100</v>
      </c>
      <c r="Q87" s="73" t="s">
        <v>65</v>
      </c>
      <c r="R87" s="223"/>
      <c r="S87" s="223"/>
      <c r="T87" s="224"/>
      <c r="U87" s="26"/>
    </row>
    <row r="88" spans="1:21" x14ac:dyDescent="0.25">
      <c r="A88" s="1144" t="s">
        <v>20</v>
      </c>
      <c r="B88" s="1235" t="s">
        <v>22</v>
      </c>
      <c r="C88" s="1185" t="s">
        <v>20</v>
      </c>
      <c r="D88" s="1186" t="s">
        <v>39</v>
      </c>
      <c r="E88" s="1187" t="s">
        <v>121</v>
      </c>
      <c r="F88" s="1167" t="s">
        <v>122</v>
      </c>
      <c r="G88" s="1188" t="s">
        <v>51</v>
      </c>
      <c r="H88" s="1152" t="s">
        <v>123</v>
      </c>
      <c r="I88" s="1152" t="s">
        <v>124</v>
      </c>
      <c r="J88" s="35" t="s">
        <v>62</v>
      </c>
      <c r="K88" s="45">
        <v>15300</v>
      </c>
      <c r="L88" s="45">
        <v>15300</v>
      </c>
      <c r="M88" s="45">
        <v>13500</v>
      </c>
      <c r="N88" s="46"/>
      <c r="O88" s="62">
        <v>15300</v>
      </c>
      <c r="P88" s="109">
        <v>15300</v>
      </c>
      <c r="Q88" s="126" t="s">
        <v>109</v>
      </c>
      <c r="R88" s="142">
        <v>100</v>
      </c>
      <c r="S88" s="142">
        <v>100</v>
      </c>
      <c r="T88" s="143">
        <v>100</v>
      </c>
      <c r="U88" s="26"/>
    </row>
    <row r="89" spans="1:21" ht="15.75" thickBot="1" x14ac:dyDescent="0.3">
      <c r="A89" s="1145"/>
      <c r="B89" s="1229"/>
      <c r="C89" s="1086"/>
      <c r="D89" s="1088"/>
      <c r="E89" s="1090"/>
      <c r="F89" s="1168"/>
      <c r="G89" s="1164"/>
      <c r="H89" s="1154"/>
      <c r="I89" s="1154"/>
      <c r="J89" s="27" t="s">
        <v>29</v>
      </c>
      <c r="K89" s="28">
        <f>SUM(K88:K88)</f>
        <v>15300</v>
      </c>
      <c r="L89" s="28">
        <f t="shared" ref="L89:P89" si="38">SUM(L88:L88)</f>
        <v>15300</v>
      </c>
      <c r="M89" s="28">
        <f t="shared" si="38"/>
        <v>13500</v>
      </c>
      <c r="N89" s="31">
        <f t="shared" si="38"/>
        <v>0</v>
      </c>
      <c r="O89" s="50">
        <f t="shared" si="38"/>
        <v>15300</v>
      </c>
      <c r="P89" s="29">
        <f t="shared" si="38"/>
        <v>15300</v>
      </c>
      <c r="Q89" s="127"/>
      <c r="R89" s="223"/>
      <c r="S89" s="223"/>
      <c r="T89" s="224"/>
      <c r="U89" s="26"/>
    </row>
    <row r="90" spans="1:21" ht="21" x14ac:dyDescent="0.25">
      <c r="A90" s="1144" t="s">
        <v>20</v>
      </c>
      <c r="B90" s="1235" t="s">
        <v>22</v>
      </c>
      <c r="C90" s="1185" t="s">
        <v>20</v>
      </c>
      <c r="D90" s="1186" t="s">
        <v>39</v>
      </c>
      <c r="E90" s="1187" t="s">
        <v>125</v>
      </c>
      <c r="F90" s="1167" t="s">
        <v>126</v>
      </c>
      <c r="G90" s="1188" t="s">
        <v>51</v>
      </c>
      <c r="H90" s="1152" t="s">
        <v>127</v>
      </c>
      <c r="I90" s="1152" t="s">
        <v>128</v>
      </c>
      <c r="J90" s="35" t="s">
        <v>62</v>
      </c>
      <c r="K90" s="331">
        <v>27900</v>
      </c>
      <c r="L90" s="45">
        <v>27900</v>
      </c>
      <c r="M90" s="45">
        <v>14900</v>
      </c>
      <c r="N90" s="46"/>
      <c r="O90" s="197">
        <v>27900</v>
      </c>
      <c r="P90" s="891">
        <v>27900</v>
      </c>
      <c r="Q90" s="130" t="s">
        <v>129</v>
      </c>
      <c r="R90" s="210">
        <v>100</v>
      </c>
      <c r="S90" s="211">
        <v>100</v>
      </c>
      <c r="T90" s="149">
        <v>100</v>
      </c>
      <c r="U90" s="26"/>
    </row>
    <row r="91" spans="1:21" ht="15.75" thickBot="1" x14ac:dyDescent="0.3">
      <c r="A91" s="1145"/>
      <c r="B91" s="1229"/>
      <c r="C91" s="1086"/>
      <c r="D91" s="1088"/>
      <c r="E91" s="1090"/>
      <c r="F91" s="1168"/>
      <c r="G91" s="1164"/>
      <c r="H91" s="1154"/>
      <c r="I91" s="1154"/>
      <c r="J91" s="27" t="s">
        <v>29</v>
      </c>
      <c r="K91" s="28">
        <f t="shared" ref="K91:P91" si="39">SUM(K90:K90)</f>
        <v>27900</v>
      </c>
      <c r="L91" s="28">
        <f t="shared" si="39"/>
        <v>27900</v>
      </c>
      <c r="M91" s="28">
        <f t="shared" si="39"/>
        <v>14900</v>
      </c>
      <c r="N91" s="31">
        <f t="shared" si="39"/>
        <v>0</v>
      </c>
      <c r="O91" s="50">
        <f t="shared" si="39"/>
        <v>27900</v>
      </c>
      <c r="P91" s="29">
        <f t="shared" si="39"/>
        <v>27900</v>
      </c>
      <c r="Q91" s="131"/>
      <c r="R91" s="140"/>
      <c r="S91" s="140"/>
      <c r="T91" s="141"/>
      <c r="U91" s="26"/>
    </row>
    <row r="92" spans="1:21" x14ac:dyDescent="0.25">
      <c r="A92" s="1144" t="s">
        <v>20</v>
      </c>
      <c r="B92" s="1228" t="s">
        <v>22</v>
      </c>
      <c r="C92" s="1085" t="s">
        <v>20</v>
      </c>
      <c r="D92" s="1087" t="s">
        <v>39</v>
      </c>
      <c r="E92" s="1089" t="s">
        <v>94</v>
      </c>
      <c r="F92" s="1167" t="s">
        <v>130</v>
      </c>
      <c r="G92" s="1163" t="s">
        <v>131</v>
      </c>
      <c r="H92" s="1236" t="s">
        <v>132</v>
      </c>
      <c r="I92" s="1236" t="s">
        <v>133</v>
      </c>
      <c r="J92" s="35" t="s">
        <v>62</v>
      </c>
      <c r="K92" s="19">
        <v>236200</v>
      </c>
      <c r="L92" s="19">
        <v>236200</v>
      </c>
      <c r="M92" s="19">
        <v>193000</v>
      </c>
      <c r="N92" s="20"/>
      <c r="O92" s="892">
        <v>236200</v>
      </c>
      <c r="P92" s="132">
        <v>236200</v>
      </c>
      <c r="Q92" s="133" t="s">
        <v>109</v>
      </c>
      <c r="R92" s="142">
        <v>100</v>
      </c>
      <c r="S92" s="142">
        <v>100</v>
      </c>
      <c r="T92" s="143">
        <v>100</v>
      </c>
      <c r="U92" s="26"/>
    </row>
    <row r="93" spans="1:21" ht="15.75" thickBot="1" x14ac:dyDescent="0.3">
      <c r="A93" s="1145"/>
      <c r="B93" s="1229"/>
      <c r="C93" s="1086"/>
      <c r="D93" s="1088"/>
      <c r="E93" s="1090"/>
      <c r="F93" s="1168"/>
      <c r="G93" s="1164"/>
      <c r="H93" s="1238"/>
      <c r="I93" s="1238"/>
      <c r="J93" s="27" t="s">
        <v>29</v>
      </c>
      <c r="K93" s="28">
        <f>SUM(K92)</f>
        <v>236200</v>
      </c>
      <c r="L93" s="28">
        <f t="shared" ref="L93:P93" si="40">SUM(L92)</f>
        <v>236200</v>
      </c>
      <c r="M93" s="28">
        <f t="shared" si="40"/>
        <v>193000</v>
      </c>
      <c r="N93" s="29">
        <f t="shared" si="40"/>
        <v>0</v>
      </c>
      <c r="O93" s="30">
        <f t="shared" si="40"/>
        <v>236200</v>
      </c>
      <c r="P93" s="28">
        <f t="shared" si="40"/>
        <v>236200</v>
      </c>
      <c r="Q93" s="131"/>
      <c r="R93" s="223"/>
      <c r="S93" s="223"/>
      <c r="T93" s="224"/>
      <c r="U93" s="26"/>
    </row>
    <row r="94" spans="1:21" x14ac:dyDescent="0.25">
      <c r="A94" s="1169" t="s">
        <v>20</v>
      </c>
      <c r="B94" s="1230" t="s">
        <v>22</v>
      </c>
      <c r="C94" s="1142" t="s">
        <v>20</v>
      </c>
      <c r="D94" s="1176" t="s">
        <v>39</v>
      </c>
      <c r="E94" s="1177" t="s">
        <v>97</v>
      </c>
      <c r="F94" s="1178" t="s">
        <v>134</v>
      </c>
      <c r="G94" s="1153" t="s">
        <v>135</v>
      </c>
      <c r="H94" s="1236" t="s">
        <v>123</v>
      </c>
      <c r="I94" s="1236" t="s">
        <v>136</v>
      </c>
      <c r="J94" s="36" t="s">
        <v>27</v>
      </c>
      <c r="K94" s="37">
        <v>60100</v>
      </c>
      <c r="L94" s="37">
        <v>60100</v>
      </c>
      <c r="M94" s="37">
        <v>32600</v>
      </c>
      <c r="N94" s="134"/>
      <c r="O94" s="135">
        <v>63100</v>
      </c>
      <c r="P94" s="20">
        <v>66200</v>
      </c>
      <c r="Q94" s="1239" t="s">
        <v>109</v>
      </c>
      <c r="R94" s="1157">
        <v>100</v>
      </c>
      <c r="S94" s="1157">
        <v>100</v>
      </c>
      <c r="T94" s="1159">
        <v>100</v>
      </c>
      <c r="U94" s="26"/>
    </row>
    <row r="95" spans="1:21" x14ac:dyDescent="0.25">
      <c r="A95" s="1169"/>
      <c r="B95" s="1230"/>
      <c r="C95" s="1142"/>
      <c r="D95" s="1176"/>
      <c r="E95" s="1177"/>
      <c r="F95" s="1178"/>
      <c r="G95" s="1153"/>
      <c r="H95" s="1237"/>
      <c r="I95" s="1237"/>
      <c r="J95" s="53" t="s">
        <v>62</v>
      </c>
      <c r="K95" s="54">
        <v>837800</v>
      </c>
      <c r="L95" s="54">
        <v>837800</v>
      </c>
      <c r="M95" s="54">
        <v>781500</v>
      </c>
      <c r="N95" s="134"/>
      <c r="O95" s="136">
        <v>837800</v>
      </c>
      <c r="P95" s="55">
        <v>837800</v>
      </c>
      <c r="Q95" s="1240"/>
      <c r="R95" s="1241"/>
      <c r="S95" s="1241"/>
      <c r="T95" s="1242"/>
      <c r="U95" s="26"/>
    </row>
    <row r="96" spans="1:21" ht="22.5" thickBot="1" x14ac:dyDescent="0.3">
      <c r="A96" s="1145"/>
      <c r="B96" s="1229"/>
      <c r="C96" s="1086"/>
      <c r="D96" s="1088"/>
      <c r="E96" s="1149"/>
      <c r="F96" s="1168"/>
      <c r="G96" s="1164"/>
      <c r="H96" s="1238"/>
      <c r="I96" s="1238"/>
      <c r="J96" s="27" t="s">
        <v>29</v>
      </c>
      <c r="K96" s="28">
        <f>SUM(K94,K95)</f>
        <v>897900</v>
      </c>
      <c r="L96" s="28">
        <f t="shared" ref="L96:N96" si="41">SUM(L94,L95)</f>
        <v>897900</v>
      </c>
      <c r="M96" s="28">
        <f t="shared" si="41"/>
        <v>814100</v>
      </c>
      <c r="N96" s="31">
        <f t="shared" si="41"/>
        <v>0</v>
      </c>
      <c r="O96" s="50">
        <f>SUM(O94:O95)</f>
        <v>900900</v>
      </c>
      <c r="P96" s="50">
        <f>SUM(P94:P95)</f>
        <v>904000</v>
      </c>
      <c r="Q96" s="73" t="s">
        <v>65</v>
      </c>
      <c r="R96" s="69"/>
      <c r="S96" s="69"/>
      <c r="T96" s="70"/>
      <c r="U96" s="26"/>
    </row>
    <row r="97" spans="1:21" x14ac:dyDescent="0.25">
      <c r="A97" s="1144" t="s">
        <v>20</v>
      </c>
      <c r="B97" s="1228" t="s">
        <v>22</v>
      </c>
      <c r="C97" s="1085" t="s">
        <v>20</v>
      </c>
      <c r="D97" s="1146" t="s">
        <v>39</v>
      </c>
      <c r="E97" s="1089" t="s">
        <v>100</v>
      </c>
      <c r="F97" s="1167" t="s">
        <v>137</v>
      </c>
      <c r="G97" s="1163" t="s">
        <v>25</v>
      </c>
      <c r="H97" s="1236" t="s">
        <v>138</v>
      </c>
      <c r="I97" s="1152" t="s">
        <v>810</v>
      </c>
      <c r="J97" s="330" t="s">
        <v>62</v>
      </c>
      <c r="K97" s="394">
        <v>5700</v>
      </c>
      <c r="L97" s="394">
        <v>5700</v>
      </c>
      <c r="M97" s="394">
        <v>4900</v>
      </c>
      <c r="N97" s="20"/>
      <c r="O97" s="892">
        <v>5700</v>
      </c>
      <c r="P97" s="46">
        <v>5700</v>
      </c>
      <c r="Q97" s="1155" t="s">
        <v>139</v>
      </c>
      <c r="R97" s="1157">
        <v>600</v>
      </c>
      <c r="S97" s="1157">
        <v>600</v>
      </c>
      <c r="T97" s="1159">
        <v>600</v>
      </c>
      <c r="U97" s="26"/>
    </row>
    <row r="98" spans="1:21" x14ac:dyDescent="0.25">
      <c r="A98" s="1169"/>
      <c r="B98" s="1230"/>
      <c r="C98" s="1142"/>
      <c r="D98" s="1176"/>
      <c r="E98" s="1177"/>
      <c r="F98" s="1178"/>
      <c r="G98" s="1153"/>
      <c r="H98" s="1237"/>
      <c r="I98" s="1188"/>
      <c r="J98" s="359" t="s">
        <v>27</v>
      </c>
      <c r="K98" s="1909">
        <v>174600</v>
      </c>
      <c r="L98" s="1909">
        <v>174600</v>
      </c>
      <c r="M98" s="360">
        <v>144600</v>
      </c>
      <c r="N98" s="38"/>
      <c r="O98" s="137">
        <v>192800</v>
      </c>
      <c r="P98" s="134">
        <v>212500</v>
      </c>
      <c r="Q98" s="1156"/>
      <c r="R98" s="1158"/>
      <c r="S98" s="1158"/>
      <c r="T98" s="1160"/>
      <c r="U98" s="26"/>
    </row>
    <row r="99" spans="1:21" ht="15.75" thickBot="1" x14ac:dyDescent="0.3">
      <c r="A99" s="1145"/>
      <c r="B99" s="1229"/>
      <c r="C99" s="1086"/>
      <c r="D99" s="1147"/>
      <c r="E99" s="1090"/>
      <c r="F99" s="1168"/>
      <c r="G99" s="1164"/>
      <c r="H99" s="1238"/>
      <c r="I99" s="138"/>
      <c r="J99" s="27" t="s">
        <v>29</v>
      </c>
      <c r="K99" s="28">
        <f>SUM(K97,K98)</f>
        <v>180300</v>
      </c>
      <c r="L99" s="28">
        <f t="shared" ref="L99:P99" si="42">SUM(L97,L98)</f>
        <v>180300</v>
      </c>
      <c r="M99" s="28">
        <f t="shared" si="42"/>
        <v>149500</v>
      </c>
      <c r="N99" s="29">
        <f t="shared" si="42"/>
        <v>0</v>
      </c>
      <c r="O99" s="30">
        <f t="shared" si="42"/>
        <v>198500</v>
      </c>
      <c r="P99" s="28">
        <f t="shared" si="42"/>
        <v>218200</v>
      </c>
      <c r="Q99" s="125"/>
      <c r="R99" s="69"/>
      <c r="S99" s="69"/>
      <c r="T99" s="70"/>
      <c r="U99" s="26"/>
    </row>
    <row r="100" spans="1:21" x14ac:dyDescent="0.25">
      <c r="A100" s="1144" t="s">
        <v>20</v>
      </c>
      <c r="B100" s="1235" t="s">
        <v>22</v>
      </c>
      <c r="C100" s="1185" t="s">
        <v>20</v>
      </c>
      <c r="D100" s="1186" t="s">
        <v>39</v>
      </c>
      <c r="E100" s="1177" t="s">
        <v>103</v>
      </c>
      <c r="F100" s="1178" t="s">
        <v>140</v>
      </c>
      <c r="G100" s="1153" t="s">
        <v>141</v>
      </c>
      <c r="H100" s="1152" t="s">
        <v>142</v>
      </c>
      <c r="I100" s="1152" t="s">
        <v>143</v>
      </c>
      <c r="J100" s="359" t="s">
        <v>62</v>
      </c>
      <c r="K100" s="360">
        <v>20000</v>
      </c>
      <c r="L100" s="360">
        <v>20000</v>
      </c>
      <c r="M100" s="360">
        <v>10500</v>
      </c>
      <c r="N100" s="38"/>
      <c r="O100" s="137">
        <v>20000</v>
      </c>
      <c r="P100" s="38">
        <v>20000</v>
      </c>
      <c r="Q100" s="114" t="s">
        <v>139</v>
      </c>
      <c r="R100" s="147">
        <v>930</v>
      </c>
      <c r="S100" s="148">
        <v>930</v>
      </c>
      <c r="T100" s="149">
        <v>930</v>
      </c>
      <c r="U100" s="26"/>
    </row>
    <row r="101" spans="1:21" ht="22.5" thickBot="1" x14ac:dyDescent="0.3">
      <c r="A101" s="1145"/>
      <c r="B101" s="1229"/>
      <c r="C101" s="1086"/>
      <c r="D101" s="1088"/>
      <c r="E101" s="1149"/>
      <c r="F101" s="1168"/>
      <c r="G101" s="1164"/>
      <c r="H101" s="1154"/>
      <c r="I101" s="1154"/>
      <c r="J101" s="27" t="s">
        <v>29</v>
      </c>
      <c r="K101" s="28">
        <f>SUM(K100)</f>
        <v>20000</v>
      </c>
      <c r="L101" s="28">
        <f t="shared" ref="L101" si="43">SUM(L100)</f>
        <v>20000</v>
      </c>
      <c r="M101" s="28">
        <f>SUM(M100)</f>
        <v>10500</v>
      </c>
      <c r="N101" s="29">
        <f t="shared" ref="N101:O101" si="44">SUM(N100)</f>
        <v>0</v>
      </c>
      <c r="O101" s="30">
        <f t="shared" si="44"/>
        <v>20000</v>
      </c>
      <c r="P101" s="28">
        <f>SUM(P100)</f>
        <v>20000</v>
      </c>
      <c r="Q101" s="73" t="s">
        <v>65</v>
      </c>
      <c r="R101" s="69"/>
      <c r="S101" s="69"/>
      <c r="T101" s="70"/>
      <c r="U101" s="26"/>
    </row>
    <row r="102" spans="1:21" x14ac:dyDescent="0.25">
      <c r="A102" s="1144" t="s">
        <v>20</v>
      </c>
      <c r="B102" s="1235" t="s">
        <v>22</v>
      </c>
      <c r="C102" s="1185" t="s">
        <v>20</v>
      </c>
      <c r="D102" s="1186" t="s">
        <v>39</v>
      </c>
      <c r="E102" s="1187" t="s">
        <v>144</v>
      </c>
      <c r="F102" s="1167" t="s">
        <v>145</v>
      </c>
      <c r="G102" s="1188" t="s">
        <v>25</v>
      </c>
      <c r="H102" s="1152" t="s">
        <v>138</v>
      </c>
      <c r="I102" s="1152" t="s">
        <v>146</v>
      </c>
      <c r="J102" s="330" t="s">
        <v>62</v>
      </c>
      <c r="K102" s="331">
        <v>25700</v>
      </c>
      <c r="L102" s="331">
        <v>25700</v>
      </c>
      <c r="M102" s="331">
        <v>19700</v>
      </c>
      <c r="N102" s="46"/>
      <c r="O102" s="139">
        <v>25700</v>
      </c>
      <c r="P102" s="46">
        <v>25700</v>
      </c>
      <c r="Q102" s="126" t="s">
        <v>147</v>
      </c>
      <c r="R102" s="1029" t="s">
        <v>199</v>
      </c>
      <c r="S102" s="1029" t="s">
        <v>200</v>
      </c>
      <c r="T102" s="1030" t="s">
        <v>763</v>
      </c>
      <c r="U102" s="26"/>
    </row>
    <row r="103" spans="1:21" ht="15.75" thickBot="1" x14ac:dyDescent="0.3">
      <c r="A103" s="1145"/>
      <c r="B103" s="1229"/>
      <c r="C103" s="1086"/>
      <c r="D103" s="1088"/>
      <c r="E103" s="1090"/>
      <c r="F103" s="1168"/>
      <c r="G103" s="1164"/>
      <c r="H103" s="1154"/>
      <c r="I103" s="1154"/>
      <c r="J103" s="27" t="s">
        <v>29</v>
      </c>
      <c r="K103" s="28">
        <f t="shared" ref="K103:P103" si="45">SUM(K102:K102)</f>
        <v>25700</v>
      </c>
      <c r="L103" s="28">
        <f t="shared" si="45"/>
        <v>25700</v>
      </c>
      <c r="M103" s="28">
        <f t="shared" si="45"/>
        <v>19700</v>
      </c>
      <c r="N103" s="31">
        <f t="shared" si="45"/>
        <v>0</v>
      </c>
      <c r="O103" s="50">
        <f t="shared" si="45"/>
        <v>25700</v>
      </c>
      <c r="P103" s="31">
        <f t="shared" si="45"/>
        <v>25700</v>
      </c>
      <c r="Q103" s="127"/>
      <c r="R103" s="115"/>
      <c r="S103" s="115"/>
      <c r="T103" s="116"/>
      <c r="U103" s="26"/>
    </row>
    <row r="104" spans="1:21" x14ac:dyDescent="0.25">
      <c r="A104" s="1144" t="s">
        <v>20</v>
      </c>
      <c r="B104" s="1235" t="s">
        <v>22</v>
      </c>
      <c r="C104" s="1185" t="s">
        <v>20</v>
      </c>
      <c r="D104" s="1186" t="s">
        <v>39</v>
      </c>
      <c r="E104" s="1187" t="s">
        <v>148</v>
      </c>
      <c r="F104" s="1167" t="s">
        <v>197</v>
      </c>
      <c r="G104" s="1188" t="s">
        <v>25</v>
      </c>
      <c r="H104" s="1152" t="s">
        <v>149</v>
      </c>
      <c r="I104" s="1152" t="s">
        <v>150</v>
      </c>
      <c r="J104" s="35" t="s">
        <v>62</v>
      </c>
      <c r="K104" s="45">
        <v>1900</v>
      </c>
      <c r="L104" s="45">
        <v>1900</v>
      </c>
      <c r="M104" s="45"/>
      <c r="N104" s="46"/>
      <c r="O104" s="139">
        <v>1900</v>
      </c>
      <c r="P104" s="46">
        <v>1900</v>
      </c>
      <c r="Q104" s="114" t="s">
        <v>151</v>
      </c>
      <c r="R104" s="83">
        <v>0</v>
      </c>
      <c r="S104" s="83">
        <v>0</v>
      </c>
      <c r="T104" s="84">
        <v>0</v>
      </c>
      <c r="U104" s="26"/>
    </row>
    <row r="105" spans="1:21" ht="20.25" customHeight="1" thickBot="1" x14ac:dyDescent="0.3">
      <c r="A105" s="1145"/>
      <c r="B105" s="1229"/>
      <c r="C105" s="1086"/>
      <c r="D105" s="1088"/>
      <c r="E105" s="1090"/>
      <c r="F105" s="1168"/>
      <c r="G105" s="1164"/>
      <c r="H105" s="1154"/>
      <c r="I105" s="1154"/>
      <c r="J105" s="27" t="s">
        <v>29</v>
      </c>
      <c r="K105" s="28">
        <f t="shared" ref="K105:P105" si="46">SUM(K104:K104)</f>
        <v>1900</v>
      </c>
      <c r="L105" s="28">
        <f t="shared" si="46"/>
        <v>1900</v>
      </c>
      <c r="M105" s="28">
        <f t="shared" si="46"/>
        <v>0</v>
      </c>
      <c r="N105" s="31">
        <f t="shared" si="46"/>
        <v>0</v>
      </c>
      <c r="O105" s="50">
        <f t="shared" si="46"/>
        <v>1900</v>
      </c>
      <c r="P105" s="31">
        <f t="shared" si="46"/>
        <v>1900</v>
      </c>
      <c r="Q105" s="125"/>
      <c r="R105" s="140"/>
      <c r="S105" s="140"/>
      <c r="T105" s="141"/>
      <c r="U105" s="26"/>
    </row>
    <row r="106" spans="1:21" ht="20.25" customHeight="1" x14ac:dyDescent="0.25">
      <c r="A106" s="1144" t="s">
        <v>20</v>
      </c>
      <c r="B106" s="1235" t="s">
        <v>22</v>
      </c>
      <c r="C106" s="1185" t="s">
        <v>20</v>
      </c>
      <c r="D106" s="1186" t="s">
        <v>39</v>
      </c>
      <c r="E106" s="1187" t="s">
        <v>152</v>
      </c>
      <c r="F106" s="1167" t="s">
        <v>153</v>
      </c>
      <c r="G106" s="1188" t="s">
        <v>25</v>
      </c>
      <c r="H106" s="1152" t="s">
        <v>154</v>
      </c>
      <c r="I106" s="1152" t="s">
        <v>57</v>
      </c>
      <c r="J106" s="35" t="s">
        <v>62</v>
      </c>
      <c r="K106" s="45">
        <v>17500</v>
      </c>
      <c r="L106" s="45">
        <v>17500</v>
      </c>
      <c r="M106" s="45">
        <v>14600</v>
      </c>
      <c r="N106" s="46"/>
      <c r="O106" s="139">
        <v>17500</v>
      </c>
      <c r="P106" s="46">
        <v>17500</v>
      </c>
      <c r="Q106" s="114" t="s">
        <v>109</v>
      </c>
      <c r="R106" s="142">
        <v>100</v>
      </c>
      <c r="S106" s="142">
        <v>100</v>
      </c>
      <c r="T106" s="143">
        <v>100</v>
      </c>
      <c r="U106" s="26"/>
    </row>
    <row r="107" spans="1:21" ht="15.75" thickBot="1" x14ac:dyDescent="0.3">
      <c r="A107" s="1145"/>
      <c r="B107" s="1229"/>
      <c r="C107" s="1086"/>
      <c r="D107" s="1088"/>
      <c r="E107" s="1090"/>
      <c r="F107" s="1168"/>
      <c r="G107" s="1164"/>
      <c r="H107" s="1154"/>
      <c r="I107" s="1154"/>
      <c r="J107" s="129" t="s">
        <v>29</v>
      </c>
      <c r="K107" s="144">
        <f t="shared" ref="K107:P107" si="47">SUM(K106:K106)</f>
        <v>17500</v>
      </c>
      <c r="L107" s="144">
        <f t="shared" si="47"/>
        <v>17500</v>
      </c>
      <c r="M107" s="144">
        <f t="shared" si="47"/>
        <v>14600</v>
      </c>
      <c r="N107" s="145">
        <f t="shared" si="47"/>
        <v>0</v>
      </c>
      <c r="O107" s="146">
        <f t="shared" si="47"/>
        <v>17500</v>
      </c>
      <c r="P107" s="145">
        <f t="shared" si="47"/>
        <v>17500</v>
      </c>
      <c r="Q107" s="125"/>
      <c r="R107" s="95"/>
      <c r="S107" s="95"/>
      <c r="T107" s="96"/>
      <c r="U107" s="26"/>
    </row>
    <row r="108" spans="1:21" x14ac:dyDescent="0.25">
      <c r="A108" s="1144" t="s">
        <v>20</v>
      </c>
      <c r="B108" s="1232" t="s">
        <v>22</v>
      </c>
      <c r="C108" s="1141" t="s">
        <v>20</v>
      </c>
      <c r="D108" s="1146" t="s">
        <v>39</v>
      </c>
      <c r="E108" s="1148" t="s">
        <v>155</v>
      </c>
      <c r="F108" s="1150" t="s">
        <v>156</v>
      </c>
      <c r="G108" s="1152" t="s">
        <v>25</v>
      </c>
      <c r="H108" s="1152" t="s">
        <v>149</v>
      </c>
      <c r="I108" s="1152" t="s">
        <v>150</v>
      </c>
      <c r="J108" s="112" t="s">
        <v>62</v>
      </c>
      <c r="K108" s="19"/>
      <c r="L108" s="19"/>
      <c r="M108" s="19"/>
      <c r="N108" s="20"/>
      <c r="O108" s="39"/>
      <c r="P108" s="40"/>
      <c r="Q108" s="57" t="s">
        <v>157</v>
      </c>
      <c r="R108" s="147">
        <v>3</v>
      </c>
      <c r="S108" s="148">
        <v>3</v>
      </c>
      <c r="T108" s="149">
        <v>3</v>
      </c>
      <c r="U108" s="26"/>
    </row>
    <row r="109" spans="1:21" ht="21" customHeight="1" thickBot="1" x14ac:dyDescent="0.3">
      <c r="A109" s="1145"/>
      <c r="B109" s="1229"/>
      <c r="C109" s="1086"/>
      <c r="D109" s="1088"/>
      <c r="E109" s="1149"/>
      <c r="F109" s="1168"/>
      <c r="G109" s="1164"/>
      <c r="H109" s="1154"/>
      <c r="I109" s="1154"/>
      <c r="J109" s="27" t="s">
        <v>29</v>
      </c>
      <c r="K109" s="28">
        <f>SUM(K108)</f>
        <v>0</v>
      </c>
      <c r="L109" s="28">
        <f>SUM(L108)</f>
        <v>0</v>
      </c>
      <c r="M109" s="28">
        <f t="shared" ref="M109:P109" si="48">SUM(M108)</f>
        <v>0</v>
      </c>
      <c r="N109" s="29">
        <f t="shared" si="48"/>
        <v>0</v>
      </c>
      <c r="O109" s="30">
        <f t="shared" si="48"/>
        <v>0</v>
      </c>
      <c r="P109" s="28">
        <f t="shared" si="48"/>
        <v>0</v>
      </c>
      <c r="Q109" s="73" t="s">
        <v>65</v>
      </c>
      <c r="R109" s="69"/>
      <c r="S109" s="69"/>
      <c r="T109" s="70"/>
      <c r="U109" s="26"/>
    </row>
    <row r="110" spans="1:21" ht="21" customHeight="1" x14ac:dyDescent="0.25">
      <c r="A110" s="1144" t="s">
        <v>20</v>
      </c>
      <c r="B110" s="1232" t="s">
        <v>22</v>
      </c>
      <c r="C110" s="1141" t="s">
        <v>20</v>
      </c>
      <c r="D110" s="1146" t="s">
        <v>39</v>
      </c>
      <c r="E110" s="1148" t="s">
        <v>158</v>
      </c>
      <c r="F110" s="1243" t="s">
        <v>159</v>
      </c>
      <c r="G110" s="1152" t="s">
        <v>25</v>
      </c>
      <c r="H110" s="1152" t="s">
        <v>83</v>
      </c>
      <c r="I110" s="1152"/>
      <c r="J110" s="35" t="s">
        <v>62</v>
      </c>
      <c r="K110" s="19">
        <v>101500</v>
      </c>
      <c r="L110" s="19">
        <v>101500</v>
      </c>
      <c r="M110" s="19">
        <v>29100</v>
      </c>
      <c r="N110" s="20"/>
      <c r="O110" s="39">
        <v>101500</v>
      </c>
      <c r="P110" s="40">
        <v>101500</v>
      </c>
      <c r="Q110" s="150" t="s">
        <v>160</v>
      </c>
      <c r="R110" s="147">
        <v>120</v>
      </c>
      <c r="S110" s="148">
        <v>120</v>
      </c>
      <c r="T110" s="149">
        <v>120</v>
      </c>
      <c r="U110" s="26"/>
    </row>
    <row r="111" spans="1:21" ht="22.5" thickBot="1" x14ac:dyDescent="0.3">
      <c r="A111" s="1145"/>
      <c r="B111" s="1229"/>
      <c r="C111" s="1086"/>
      <c r="D111" s="1088"/>
      <c r="E111" s="1149"/>
      <c r="F111" s="1221"/>
      <c r="G111" s="1164"/>
      <c r="H111" s="1154"/>
      <c r="I111" s="1154"/>
      <c r="J111" s="27" t="s">
        <v>29</v>
      </c>
      <c r="K111" s="28">
        <f>SUM(K110)</f>
        <v>101500</v>
      </c>
      <c r="L111" s="28">
        <f>SUM(L110)</f>
        <v>101500</v>
      </c>
      <c r="M111" s="28">
        <f t="shared" ref="M111:P111" si="49">SUM(M110)</f>
        <v>29100</v>
      </c>
      <c r="N111" s="29">
        <f t="shared" si="49"/>
        <v>0</v>
      </c>
      <c r="O111" s="30">
        <f t="shared" si="49"/>
        <v>101500</v>
      </c>
      <c r="P111" s="28">
        <f t="shared" si="49"/>
        <v>101500</v>
      </c>
      <c r="Q111" s="151" t="s">
        <v>65</v>
      </c>
      <c r="R111" s="69"/>
      <c r="S111" s="69"/>
      <c r="T111" s="70"/>
      <c r="U111" s="26"/>
    </row>
    <row r="112" spans="1:21" x14ac:dyDescent="0.25">
      <c r="A112" s="1144" t="s">
        <v>20</v>
      </c>
      <c r="B112" s="1232" t="s">
        <v>22</v>
      </c>
      <c r="C112" s="1141" t="s">
        <v>20</v>
      </c>
      <c r="D112" s="1146" t="s">
        <v>39</v>
      </c>
      <c r="E112" s="1148" t="s">
        <v>161</v>
      </c>
      <c r="F112" s="1243" t="s">
        <v>162</v>
      </c>
      <c r="G112" s="1152" t="s">
        <v>25</v>
      </c>
      <c r="H112" s="1152"/>
      <c r="I112" s="1152"/>
      <c r="J112" s="35" t="s">
        <v>32</v>
      </c>
      <c r="K112" s="19">
        <v>42700</v>
      </c>
      <c r="L112" s="19">
        <v>42700</v>
      </c>
      <c r="M112" s="19"/>
      <c r="N112" s="20"/>
      <c r="O112" s="39">
        <v>42700</v>
      </c>
      <c r="P112" s="40">
        <v>42700</v>
      </c>
      <c r="Q112" s="57" t="s">
        <v>163</v>
      </c>
      <c r="R112" s="147">
        <v>205</v>
      </c>
      <c r="S112" s="148">
        <v>205</v>
      </c>
      <c r="T112" s="149">
        <v>205</v>
      </c>
      <c r="U112" s="26"/>
    </row>
    <row r="113" spans="1:21" ht="22.5" thickBot="1" x14ac:dyDescent="0.3">
      <c r="A113" s="1145"/>
      <c r="B113" s="1229"/>
      <c r="C113" s="1086"/>
      <c r="D113" s="1088"/>
      <c r="E113" s="1149"/>
      <c r="F113" s="1221"/>
      <c r="G113" s="1164"/>
      <c r="H113" s="1154"/>
      <c r="I113" s="1154"/>
      <c r="J113" s="27" t="s">
        <v>29</v>
      </c>
      <c r="K113" s="28">
        <f>SUM(K112)</f>
        <v>42700</v>
      </c>
      <c r="L113" s="28">
        <f t="shared" ref="L113:P113" si="50">SUM(L112)</f>
        <v>42700</v>
      </c>
      <c r="M113" s="28">
        <f t="shared" si="50"/>
        <v>0</v>
      </c>
      <c r="N113" s="29">
        <f t="shared" si="50"/>
        <v>0</v>
      </c>
      <c r="O113" s="30">
        <f t="shared" si="50"/>
        <v>42700</v>
      </c>
      <c r="P113" s="28">
        <f t="shared" si="50"/>
        <v>42700</v>
      </c>
      <c r="Q113" s="73" t="s">
        <v>65</v>
      </c>
      <c r="R113" s="69"/>
      <c r="S113" s="69"/>
      <c r="T113" s="70"/>
      <c r="U113" s="26"/>
    </row>
    <row r="114" spans="1:21" ht="15.75" thickBot="1" x14ac:dyDescent="0.3">
      <c r="A114" s="8" t="s">
        <v>20</v>
      </c>
      <c r="B114" s="74" t="s">
        <v>22</v>
      </c>
      <c r="C114" s="13" t="s">
        <v>20</v>
      </c>
      <c r="D114" s="75" t="s">
        <v>39</v>
      </c>
      <c r="E114" s="1196" t="s">
        <v>67</v>
      </c>
      <c r="F114" s="1197"/>
      <c r="G114" s="1197"/>
      <c r="H114" s="1197"/>
      <c r="I114" s="1197"/>
      <c r="J114" s="1227"/>
      <c r="K114" s="76">
        <f t="shared" ref="K114:P114" si="51">SUM(K73,K75,K77,K79,K81,K83,K85,K89,K87,K91,K93,K96,K99,K101,K103,K105,K107,K113,K109,K111,)</f>
        <v>1634000</v>
      </c>
      <c r="L114" s="76">
        <f t="shared" si="51"/>
        <v>1634000</v>
      </c>
      <c r="M114" s="76">
        <f t="shared" si="51"/>
        <v>1322900</v>
      </c>
      <c r="N114" s="76">
        <f t="shared" si="51"/>
        <v>0</v>
      </c>
      <c r="O114" s="76">
        <f t="shared" si="51"/>
        <v>1655200</v>
      </c>
      <c r="P114" s="76">
        <f t="shared" si="51"/>
        <v>1678000</v>
      </c>
      <c r="Q114" s="118"/>
      <c r="R114" s="119"/>
      <c r="S114" s="79"/>
      <c r="T114" s="80"/>
      <c r="U114" s="26"/>
    </row>
    <row r="115" spans="1:21" ht="15.75" thickBot="1" x14ac:dyDescent="0.3">
      <c r="A115" s="8" t="s">
        <v>20</v>
      </c>
      <c r="B115" s="100" t="s">
        <v>22</v>
      </c>
      <c r="C115" s="13" t="s">
        <v>20</v>
      </c>
      <c r="D115" s="101" t="s">
        <v>45</v>
      </c>
      <c r="E115" s="1212" t="s">
        <v>206</v>
      </c>
      <c r="F115" s="1213"/>
      <c r="G115" s="1213"/>
      <c r="H115" s="1213"/>
      <c r="I115" s="1213"/>
      <c r="J115" s="1213"/>
      <c r="K115" s="1213"/>
      <c r="L115" s="1213"/>
      <c r="M115" s="1213"/>
      <c r="N115" s="1213"/>
      <c r="O115" s="1213"/>
      <c r="P115" s="1213"/>
      <c r="Q115" s="1213"/>
      <c r="R115" s="1213"/>
      <c r="S115" s="1213"/>
      <c r="T115" s="1213"/>
      <c r="U115" s="26"/>
    </row>
    <row r="116" spans="1:21" ht="21" x14ac:dyDescent="0.25">
      <c r="A116" s="1214" t="s">
        <v>20</v>
      </c>
      <c r="B116" s="1083" t="s">
        <v>22</v>
      </c>
      <c r="C116" s="1085" t="s">
        <v>20</v>
      </c>
      <c r="D116" s="1087" t="s">
        <v>45</v>
      </c>
      <c r="E116" s="1089" t="s">
        <v>20</v>
      </c>
      <c r="F116" s="1167" t="s">
        <v>164</v>
      </c>
      <c r="G116" s="1163" t="s">
        <v>25</v>
      </c>
      <c r="H116" s="1152" t="s">
        <v>138</v>
      </c>
      <c r="I116" s="1152" t="s">
        <v>165</v>
      </c>
      <c r="J116" s="217" t="s">
        <v>166</v>
      </c>
      <c r="K116" s="120"/>
      <c r="L116" s="120"/>
      <c r="M116" s="120"/>
      <c r="N116" s="213"/>
      <c r="O116" s="215"/>
      <c r="P116" s="216"/>
      <c r="Q116" s="122" t="s">
        <v>167</v>
      </c>
      <c r="R116" s="83">
        <v>900</v>
      </c>
      <c r="S116" s="83">
        <v>900</v>
      </c>
      <c r="T116" s="84">
        <v>900</v>
      </c>
      <c r="U116" s="26"/>
    </row>
    <row r="117" spans="1:21" ht="15.75" thickBot="1" x14ac:dyDescent="0.3">
      <c r="A117" s="1215"/>
      <c r="B117" s="1084"/>
      <c r="C117" s="1086"/>
      <c r="D117" s="1088"/>
      <c r="E117" s="1090"/>
      <c r="F117" s="1168"/>
      <c r="G117" s="1164"/>
      <c r="H117" s="1154"/>
      <c r="I117" s="1154"/>
      <c r="J117" s="27" t="s">
        <v>29</v>
      </c>
      <c r="K117" s="28">
        <f t="shared" ref="K117:P117" si="52">SUM(K116:K116)</f>
        <v>0</v>
      </c>
      <c r="L117" s="28">
        <f t="shared" si="52"/>
        <v>0</v>
      </c>
      <c r="M117" s="28">
        <f t="shared" si="52"/>
        <v>0</v>
      </c>
      <c r="N117" s="29">
        <f t="shared" si="52"/>
        <v>0</v>
      </c>
      <c r="O117" s="30">
        <f t="shared" si="52"/>
        <v>0</v>
      </c>
      <c r="P117" s="31">
        <f t="shared" si="52"/>
        <v>0</v>
      </c>
      <c r="Q117" s="32"/>
      <c r="R117" s="33"/>
      <c r="S117" s="33"/>
      <c r="T117" s="34"/>
      <c r="U117" s="26"/>
    </row>
    <row r="118" spans="1:21" x14ac:dyDescent="0.25">
      <c r="A118" s="1244" t="s">
        <v>20</v>
      </c>
      <c r="B118" s="1139" t="s">
        <v>22</v>
      </c>
      <c r="C118" s="1142" t="s">
        <v>20</v>
      </c>
      <c r="D118" s="1176" t="s">
        <v>45</v>
      </c>
      <c r="E118" s="1177" t="s">
        <v>22</v>
      </c>
      <c r="F118" s="1178" t="s">
        <v>168</v>
      </c>
      <c r="G118" s="1153" t="s">
        <v>25</v>
      </c>
      <c r="H118" s="1152" t="s">
        <v>169</v>
      </c>
      <c r="I118" s="1153" t="s">
        <v>165</v>
      </c>
      <c r="J118" s="123" t="s">
        <v>27</v>
      </c>
      <c r="K118" s="37"/>
      <c r="L118" s="37"/>
      <c r="M118" s="37"/>
      <c r="N118" s="38"/>
      <c r="O118" s="137"/>
      <c r="P118" s="134"/>
      <c r="Q118" s="114" t="s">
        <v>170</v>
      </c>
      <c r="R118" s="83">
        <v>42200</v>
      </c>
      <c r="S118" s="83">
        <v>42200</v>
      </c>
      <c r="T118" s="84">
        <v>42200</v>
      </c>
      <c r="U118" s="26"/>
    </row>
    <row r="119" spans="1:21" ht="15.75" thickBot="1" x14ac:dyDescent="0.3">
      <c r="A119" s="1244"/>
      <c r="B119" s="1139"/>
      <c r="C119" s="1142"/>
      <c r="D119" s="1176"/>
      <c r="E119" s="1177"/>
      <c r="F119" s="1245"/>
      <c r="G119" s="1153"/>
      <c r="H119" s="1153"/>
      <c r="I119" s="1153"/>
      <c r="J119" s="152" t="s">
        <v>29</v>
      </c>
      <c r="K119" s="153">
        <f>SUM(K118)</f>
        <v>0</v>
      </c>
      <c r="L119" s="153">
        <f t="shared" ref="L119:M119" si="53">SUM(L118)</f>
        <v>0</v>
      </c>
      <c r="M119" s="153">
        <f t="shared" si="53"/>
        <v>0</v>
      </c>
      <c r="N119" s="154">
        <f>SUM(N118)</f>
        <v>0</v>
      </c>
      <c r="O119" s="155">
        <f t="shared" ref="O119:P119" si="54">SUM(O118)</f>
        <v>0</v>
      </c>
      <c r="P119" s="156">
        <f t="shared" si="54"/>
        <v>0</v>
      </c>
      <c r="Q119" s="59"/>
      <c r="R119" s="157"/>
      <c r="S119" s="157"/>
      <c r="T119" s="158"/>
      <c r="U119" s="26"/>
    </row>
    <row r="120" spans="1:21" x14ac:dyDescent="0.25">
      <c r="A120" s="1081" t="s">
        <v>20</v>
      </c>
      <c r="B120" s="1083" t="s">
        <v>22</v>
      </c>
      <c r="C120" s="1085" t="s">
        <v>20</v>
      </c>
      <c r="D120" s="1087" t="s">
        <v>45</v>
      </c>
      <c r="E120" s="1089" t="s">
        <v>34</v>
      </c>
      <c r="F120" s="1167" t="s">
        <v>171</v>
      </c>
      <c r="G120" s="1163" t="s">
        <v>25</v>
      </c>
      <c r="H120" s="1163"/>
      <c r="I120" s="1163" t="s">
        <v>813</v>
      </c>
      <c r="J120" s="1033" t="s">
        <v>33</v>
      </c>
      <c r="K120" s="1056">
        <v>3900</v>
      </c>
      <c r="L120" s="1056">
        <v>3900</v>
      </c>
      <c r="M120" s="1056">
        <v>3800</v>
      </c>
      <c r="N120" s="159"/>
      <c r="O120" s="160">
        <v>5900</v>
      </c>
      <c r="P120" s="159">
        <v>6000</v>
      </c>
      <c r="Q120" s="161" t="s">
        <v>172</v>
      </c>
      <c r="R120" s="68">
        <v>9</v>
      </c>
      <c r="S120" s="68">
        <v>9</v>
      </c>
      <c r="T120" s="65">
        <v>9</v>
      </c>
      <c r="U120" s="26"/>
    </row>
    <row r="121" spans="1:21" ht="15.75" thickBot="1" x14ac:dyDescent="0.3">
      <c r="A121" s="1082"/>
      <c r="B121" s="1084"/>
      <c r="C121" s="1086"/>
      <c r="D121" s="1088"/>
      <c r="E121" s="1090"/>
      <c r="F121" s="1168"/>
      <c r="G121" s="1164"/>
      <c r="H121" s="1164"/>
      <c r="I121" s="1164"/>
      <c r="J121" s="27" t="s">
        <v>29</v>
      </c>
      <c r="K121" s="28">
        <f>SUM(K120)</f>
        <v>3900</v>
      </c>
      <c r="L121" s="28">
        <f t="shared" ref="L121:P121" si="55">SUM(L120)</f>
        <v>3900</v>
      </c>
      <c r="M121" s="28">
        <f t="shared" si="55"/>
        <v>3800</v>
      </c>
      <c r="N121" s="29">
        <f t="shared" si="55"/>
        <v>0</v>
      </c>
      <c r="O121" s="50">
        <f t="shared" si="55"/>
        <v>5900</v>
      </c>
      <c r="P121" s="29">
        <f t="shared" si="55"/>
        <v>6000</v>
      </c>
      <c r="Q121" s="111"/>
      <c r="R121" s="69"/>
      <c r="S121" s="69"/>
      <c r="T121" s="70"/>
      <c r="U121" s="26"/>
    </row>
    <row r="122" spans="1:21" x14ac:dyDescent="0.25">
      <c r="A122" s="1081" t="s">
        <v>20</v>
      </c>
      <c r="B122" s="1083" t="s">
        <v>22</v>
      </c>
      <c r="C122" s="1085" t="s">
        <v>20</v>
      </c>
      <c r="D122" s="1087" t="s">
        <v>45</v>
      </c>
      <c r="E122" s="1089" t="s">
        <v>39</v>
      </c>
      <c r="F122" s="1091" t="s">
        <v>746</v>
      </c>
      <c r="G122" s="1093" t="s">
        <v>25</v>
      </c>
      <c r="H122" s="1093"/>
      <c r="I122" s="1095" t="s">
        <v>811</v>
      </c>
      <c r="J122" s="711" t="s">
        <v>33</v>
      </c>
      <c r="K122" s="923">
        <v>1200</v>
      </c>
      <c r="L122" s="923">
        <v>1200</v>
      </c>
      <c r="M122" s="923">
        <v>1200</v>
      </c>
      <c r="N122" s="710"/>
      <c r="O122" s="712">
        <v>1200</v>
      </c>
      <c r="P122" s="710">
        <v>1200</v>
      </c>
      <c r="Q122" s="713" t="s">
        <v>172</v>
      </c>
      <c r="R122" s="714">
        <v>9</v>
      </c>
      <c r="S122" s="714">
        <v>9</v>
      </c>
      <c r="T122" s="644">
        <v>9</v>
      </c>
      <c r="U122" s="26"/>
    </row>
    <row r="123" spans="1:21" ht="15.75" thickBot="1" x14ac:dyDescent="0.3">
      <c r="A123" s="1082"/>
      <c r="B123" s="1084"/>
      <c r="C123" s="1086"/>
      <c r="D123" s="1088"/>
      <c r="E123" s="1090"/>
      <c r="F123" s="1092"/>
      <c r="G123" s="1094"/>
      <c r="H123" s="1094"/>
      <c r="I123" s="1096"/>
      <c r="J123" s="343" t="s">
        <v>29</v>
      </c>
      <c r="K123" s="344">
        <f>SUM(K122)</f>
        <v>1200</v>
      </c>
      <c r="L123" s="344">
        <f t="shared" ref="L123:P123" si="56">SUM(L122)</f>
        <v>1200</v>
      </c>
      <c r="M123" s="344">
        <f t="shared" si="56"/>
        <v>1200</v>
      </c>
      <c r="N123" s="345">
        <f t="shared" si="56"/>
        <v>0</v>
      </c>
      <c r="O123" s="429">
        <f t="shared" si="56"/>
        <v>1200</v>
      </c>
      <c r="P123" s="345">
        <f t="shared" si="56"/>
        <v>1200</v>
      </c>
      <c r="Q123" s="430"/>
      <c r="R123" s="456"/>
      <c r="S123" s="456"/>
      <c r="T123" s="457"/>
      <c r="U123" s="26"/>
    </row>
    <row r="124" spans="1:21" x14ac:dyDescent="0.25">
      <c r="A124" s="1081" t="s">
        <v>20</v>
      </c>
      <c r="B124" s="1083" t="s">
        <v>22</v>
      </c>
      <c r="C124" s="1085" t="s">
        <v>20</v>
      </c>
      <c r="D124" s="1087" t="s">
        <v>45</v>
      </c>
      <c r="E124" s="1089" t="s">
        <v>45</v>
      </c>
      <c r="F124" s="1091" t="s">
        <v>747</v>
      </c>
      <c r="G124" s="1093" t="s">
        <v>25</v>
      </c>
      <c r="H124" s="1093"/>
      <c r="I124" s="1093" t="s">
        <v>724</v>
      </c>
      <c r="J124" s="711" t="s">
        <v>33</v>
      </c>
      <c r="K124" s="923"/>
      <c r="L124" s="923"/>
      <c r="M124" s="923"/>
      <c r="N124" s="710"/>
      <c r="O124" s="712"/>
      <c r="P124" s="710"/>
      <c r="Q124" s="713" t="s">
        <v>172</v>
      </c>
      <c r="R124" s="714">
        <v>9</v>
      </c>
      <c r="S124" s="714">
        <v>9</v>
      </c>
      <c r="T124" s="644">
        <v>9</v>
      </c>
      <c r="U124" s="26"/>
    </row>
    <row r="125" spans="1:21" ht="15.75" thickBot="1" x14ac:dyDescent="0.3">
      <c r="A125" s="1082"/>
      <c r="B125" s="1084"/>
      <c r="C125" s="1086"/>
      <c r="D125" s="1088"/>
      <c r="E125" s="1090"/>
      <c r="F125" s="1092"/>
      <c r="G125" s="1094"/>
      <c r="H125" s="1094"/>
      <c r="I125" s="1094"/>
      <c r="J125" s="343" t="s">
        <v>29</v>
      </c>
      <c r="K125" s="344">
        <f>SUM(K124)</f>
        <v>0</v>
      </c>
      <c r="L125" s="344">
        <f t="shared" ref="L125:P125" si="57">SUM(L124)</f>
        <v>0</v>
      </c>
      <c r="M125" s="344">
        <f t="shared" si="57"/>
        <v>0</v>
      </c>
      <c r="N125" s="345">
        <f t="shared" si="57"/>
        <v>0</v>
      </c>
      <c r="O125" s="429">
        <f t="shared" si="57"/>
        <v>0</v>
      </c>
      <c r="P125" s="345">
        <f t="shared" si="57"/>
        <v>0</v>
      </c>
      <c r="Q125" s="430"/>
      <c r="R125" s="456"/>
      <c r="S125" s="456"/>
      <c r="T125" s="457"/>
      <c r="U125" s="26"/>
    </row>
    <row r="126" spans="1:21" ht="15.75" thickBot="1" x14ac:dyDescent="0.3">
      <c r="A126" s="921" t="s">
        <v>20</v>
      </c>
      <c r="B126" s="162" t="s">
        <v>22</v>
      </c>
      <c r="C126" s="227" t="s">
        <v>20</v>
      </c>
      <c r="D126" s="75" t="s">
        <v>45</v>
      </c>
      <c r="E126" s="1246" t="s">
        <v>67</v>
      </c>
      <c r="F126" s="1210"/>
      <c r="G126" s="1210"/>
      <c r="H126" s="1210"/>
      <c r="I126" s="1210"/>
      <c r="J126" s="1211"/>
      <c r="K126" s="76">
        <f>SUM(K117,K119,K121,K123,K125)</f>
        <v>5100</v>
      </c>
      <c r="L126" s="76">
        <f t="shared" ref="L126:P126" si="58">SUM(L117,L119,L121,L123,L125)</f>
        <v>5100</v>
      </c>
      <c r="M126" s="76">
        <f t="shared" si="58"/>
        <v>5000</v>
      </c>
      <c r="N126" s="98">
        <f t="shared" si="58"/>
        <v>0</v>
      </c>
      <c r="O126" s="76">
        <f t="shared" si="58"/>
        <v>7100</v>
      </c>
      <c r="P126" s="76">
        <f t="shared" si="58"/>
        <v>7200</v>
      </c>
      <c r="Q126" s="77"/>
      <c r="R126" s="78"/>
      <c r="S126" s="79"/>
      <c r="T126" s="80"/>
      <c r="U126" s="26"/>
    </row>
    <row r="127" spans="1:21" ht="15.75" thickBot="1" x14ac:dyDescent="0.3">
      <c r="A127" s="8" t="s">
        <v>20</v>
      </c>
      <c r="B127" s="100" t="s">
        <v>22</v>
      </c>
      <c r="C127" s="13" t="s">
        <v>20</v>
      </c>
      <c r="D127" s="101" t="s">
        <v>49</v>
      </c>
      <c r="E127" s="1212" t="s">
        <v>207</v>
      </c>
      <c r="F127" s="1213"/>
      <c r="G127" s="1213"/>
      <c r="H127" s="1213"/>
      <c r="I127" s="1213"/>
      <c r="J127" s="1213"/>
      <c r="K127" s="1213"/>
      <c r="L127" s="1213"/>
      <c r="M127" s="1213"/>
      <c r="N127" s="1213"/>
      <c r="O127" s="1213"/>
      <c r="P127" s="1213"/>
      <c r="Q127" s="1213"/>
      <c r="R127" s="1213"/>
      <c r="S127" s="1213"/>
      <c r="T127" s="1213"/>
      <c r="U127" s="26"/>
    </row>
    <row r="128" spans="1:21" x14ac:dyDescent="0.25">
      <c r="A128" s="1144" t="s">
        <v>20</v>
      </c>
      <c r="B128" s="1083" t="s">
        <v>22</v>
      </c>
      <c r="C128" s="1085" t="s">
        <v>20</v>
      </c>
      <c r="D128" s="1087" t="s">
        <v>49</v>
      </c>
      <c r="E128" s="1089" t="s">
        <v>20</v>
      </c>
      <c r="F128" s="1220" t="s">
        <v>173</v>
      </c>
      <c r="G128" s="1163" t="s">
        <v>174</v>
      </c>
      <c r="H128" s="1152" t="s">
        <v>83</v>
      </c>
      <c r="I128" s="1152" t="s">
        <v>175</v>
      </c>
      <c r="J128" s="18" t="s">
        <v>27</v>
      </c>
      <c r="K128" s="120">
        <v>90000</v>
      </c>
      <c r="L128" s="120">
        <v>90000</v>
      </c>
      <c r="M128" s="120"/>
      <c r="N128" s="213"/>
      <c r="O128" s="218">
        <v>90000</v>
      </c>
      <c r="P128" s="121">
        <v>90000</v>
      </c>
      <c r="Q128" s="122" t="s">
        <v>176</v>
      </c>
      <c r="R128" s="83">
        <v>100</v>
      </c>
      <c r="S128" s="83">
        <v>100</v>
      </c>
      <c r="T128" s="84">
        <v>100</v>
      </c>
      <c r="U128" s="26"/>
    </row>
    <row r="129" spans="1:21" ht="15.75" thickBot="1" x14ac:dyDescent="0.3">
      <c r="A129" s="1145"/>
      <c r="B129" s="1084"/>
      <c r="C129" s="1086"/>
      <c r="D129" s="1088"/>
      <c r="E129" s="1090"/>
      <c r="F129" s="1221"/>
      <c r="G129" s="1164"/>
      <c r="H129" s="1154"/>
      <c r="I129" s="1154"/>
      <c r="J129" s="27" t="s">
        <v>29</v>
      </c>
      <c r="K129" s="28">
        <f t="shared" ref="K129:P129" si="59">SUM(K128:K128)</f>
        <v>90000</v>
      </c>
      <c r="L129" s="28">
        <f t="shared" si="59"/>
        <v>90000</v>
      </c>
      <c r="M129" s="28">
        <f t="shared" si="59"/>
        <v>0</v>
      </c>
      <c r="N129" s="29">
        <f t="shared" si="59"/>
        <v>0</v>
      </c>
      <c r="O129" s="30">
        <f t="shared" si="59"/>
        <v>90000</v>
      </c>
      <c r="P129" s="31">
        <f t="shared" si="59"/>
        <v>90000</v>
      </c>
      <c r="Q129" s="32"/>
      <c r="R129" s="163"/>
      <c r="S129" s="163"/>
      <c r="T129" s="164"/>
      <c r="U129" s="26"/>
    </row>
    <row r="130" spans="1:21" x14ac:dyDescent="0.25">
      <c r="A130" s="1169" t="s">
        <v>20</v>
      </c>
      <c r="B130" s="1139" t="s">
        <v>22</v>
      </c>
      <c r="C130" s="1142" t="s">
        <v>20</v>
      </c>
      <c r="D130" s="1176" t="s">
        <v>49</v>
      </c>
      <c r="E130" s="1177" t="s">
        <v>22</v>
      </c>
      <c r="F130" s="1248" t="s">
        <v>177</v>
      </c>
      <c r="G130" s="1153" t="s">
        <v>174</v>
      </c>
      <c r="H130" s="1153" t="s">
        <v>83</v>
      </c>
      <c r="I130" s="1153" t="s">
        <v>178</v>
      </c>
      <c r="J130" s="123" t="s">
        <v>27</v>
      </c>
      <c r="K130" s="37"/>
      <c r="L130" s="37"/>
      <c r="M130" s="37"/>
      <c r="N130" s="37"/>
      <c r="O130" s="137"/>
      <c r="P130" s="134"/>
      <c r="Q130" s="57" t="s">
        <v>179</v>
      </c>
      <c r="R130" s="83">
        <v>100</v>
      </c>
      <c r="S130" s="83">
        <v>100</v>
      </c>
      <c r="T130" s="84">
        <v>100</v>
      </c>
      <c r="U130" s="26"/>
    </row>
    <row r="131" spans="1:21" ht="15.75" thickBot="1" x14ac:dyDescent="0.3">
      <c r="A131" s="1145"/>
      <c r="B131" s="1140"/>
      <c r="C131" s="1143"/>
      <c r="D131" s="1147"/>
      <c r="E131" s="1149"/>
      <c r="F131" s="1221"/>
      <c r="G131" s="1154"/>
      <c r="H131" s="1154"/>
      <c r="I131" s="1154"/>
      <c r="J131" s="27" t="s">
        <v>29</v>
      </c>
      <c r="K131" s="28">
        <f>SUM(K130)</f>
        <v>0</v>
      </c>
      <c r="L131" s="28">
        <f t="shared" ref="L131:M131" si="60">SUM(L130)</f>
        <v>0</v>
      </c>
      <c r="M131" s="28">
        <f t="shared" si="60"/>
        <v>0</v>
      </c>
      <c r="N131" s="29">
        <f>SUM(N130)</f>
        <v>0</v>
      </c>
      <c r="O131" s="30">
        <f t="shared" ref="O131" si="61">SUM(O130)</f>
        <v>0</v>
      </c>
      <c r="P131" s="31">
        <f>SUM(P130)</f>
        <v>0</v>
      </c>
      <c r="Q131" s="44"/>
      <c r="R131" s="140"/>
      <c r="S131" s="140"/>
      <c r="T131" s="141"/>
      <c r="U131" s="26"/>
    </row>
    <row r="132" spans="1:21" x14ac:dyDescent="0.25">
      <c r="A132" s="1169" t="s">
        <v>20</v>
      </c>
      <c r="B132" s="1139" t="s">
        <v>22</v>
      </c>
      <c r="C132" s="1142" t="s">
        <v>20</v>
      </c>
      <c r="D132" s="1176" t="s">
        <v>49</v>
      </c>
      <c r="E132" s="1177" t="s">
        <v>34</v>
      </c>
      <c r="F132" s="1248" t="s">
        <v>180</v>
      </c>
      <c r="G132" s="1153" t="s">
        <v>174</v>
      </c>
      <c r="H132" s="1153" t="s">
        <v>83</v>
      </c>
      <c r="I132" s="1153"/>
      <c r="J132" s="102" t="s">
        <v>27</v>
      </c>
      <c r="K132" s="37"/>
      <c r="L132" s="37"/>
      <c r="M132" s="37"/>
      <c r="N132" s="38"/>
      <c r="O132" s="39"/>
      <c r="P132" s="72"/>
      <c r="Q132" s="57" t="s">
        <v>179</v>
      </c>
      <c r="R132" s="83">
        <v>100</v>
      </c>
      <c r="S132" s="83">
        <v>100</v>
      </c>
      <c r="T132" s="84">
        <v>100</v>
      </c>
      <c r="U132" s="26"/>
    </row>
    <row r="133" spans="1:21" ht="15.75" thickBot="1" x14ac:dyDescent="0.3">
      <c r="A133" s="1145"/>
      <c r="B133" s="1140"/>
      <c r="C133" s="1143"/>
      <c r="D133" s="1147"/>
      <c r="E133" s="1149"/>
      <c r="F133" s="1221"/>
      <c r="G133" s="1154"/>
      <c r="H133" s="1154"/>
      <c r="I133" s="1154"/>
      <c r="J133" s="27" t="s">
        <v>29</v>
      </c>
      <c r="K133" s="28">
        <f>SUM(K132)</f>
        <v>0</v>
      </c>
      <c r="L133" s="28">
        <f t="shared" ref="L133:M133" si="62">SUM(L132)</f>
        <v>0</v>
      </c>
      <c r="M133" s="28">
        <f t="shared" si="62"/>
        <v>0</v>
      </c>
      <c r="N133" s="29">
        <f>SUM(N132)</f>
        <v>0</v>
      </c>
      <c r="O133" s="30">
        <f t="shared" ref="O133:P133" si="63">SUM(O132)</f>
        <v>0</v>
      </c>
      <c r="P133" s="31">
        <f t="shared" si="63"/>
        <v>0</v>
      </c>
      <c r="Q133" s="44"/>
      <c r="R133" s="140"/>
      <c r="S133" s="140"/>
      <c r="T133" s="141"/>
      <c r="U133" s="26"/>
    </row>
    <row r="134" spans="1:21" ht="15.75" thickBot="1" x14ac:dyDescent="0.3">
      <c r="A134" s="8" t="s">
        <v>20</v>
      </c>
      <c r="B134" s="162" t="s">
        <v>22</v>
      </c>
      <c r="C134" s="13" t="s">
        <v>20</v>
      </c>
      <c r="D134" s="75" t="s">
        <v>49</v>
      </c>
      <c r="E134" s="1196" t="s">
        <v>67</v>
      </c>
      <c r="F134" s="1197"/>
      <c r="G134" s="1197"/>
      <c r="H134" s="1197"/>
      <c r="I134" s="1197"/>
      <c r="J134" s="1227"/>
      <c r="K134" s="76">
        <f>SUM(K129,K131,K133)</f>
        <v>90000</v>
      </c>
      <c r="L134" s="76">
        <f t="shared" ref="L134:P134" si="64">SUM(L129,L131,L133)</f>
        <v>90000</v>
      </c>
      <c r="M134" s="76">
        <f t="shared" si="64"/>
        <v>0</v>
      </c>
      <c r="N134" s="98">
        <f t="shared" si="64"/>
        <v>0</v>
      </c>
      <c r="O134" s="99">
        <f>SUM(O129,O131,O133)</f>
        <v>90000</v>
      </c>
      <c r="P134" s="76">
        <f t="shared" si="64"/>
        <v>90000</v>
      </c>
      <c r="Q134" s="118"/>
      <c r="R134" s="119"/>
      <c r="S134" s="79"/>
      <c r="T134" s="80"/>
      <c r="U134" s="26"/>
    </row>
    <row r="135" spans="1:21" ht="15.75" thickBot="1" x14ac:dyDescent="0.3">
      <c r="A135" s="8" t="s">
        <v>20</v>
      </c>
      <c r="B135" s="100" t="s">
        <v>22</v>
      </c>
      <c r="C135" s="13" t="s">
        <v>20</v>
      </c>
      <c r="D135" s="101" t="s">
        <v>55</v>
      </c>
      <c r="E135" s="1212" t="s">
        <v>208</v>
      </c>
      <c r="F135" s="1213"/>
      <c r="G135" s="1213"/>
      <c r="H135" s="1213"/>
      <c r="I135" s="1213"/>
      <c r="J135" s="1213"/>
      <c r="K135" s="1213"/>
      <c r="L135" s="1213"/>
      <c r="M135" s="1213"/>
      <c r="N135" s="1213"/>
      <c r="O135" s="1213"/>
      <c r="P135" s="1213"/>
      <c r="Q135" s="1213"/>
      <c r="R135" s="1213"/>
      <c r="S135" s="1213"/>
      <c r="T135" s="1213"/>
      <c r="U135" s="26"/>
    </row>
    <row r="136" spans="1:21" x14ac:dyDescent="0.25">
      <c r="A136" s="1144" t="s">
        <v>20</v>
      </c>
      <c r="B136" s="1228" t="s">
        <v>22</v>
      </c>
      <c r="C136" s="1185" t="s">
        <v>20</v>
      </c>
      <c r="D136" s="1087" t="s">
        <v>55</v>
      </c>
      <c r="E136" s="1089" t="s">
        <v>20</v>
      </c>
      <c r="F136" s="1220" t="s">
        <v>181</v>
      </c>
      <c r="G136" s="1163" t="s">
        <v>125</v>
      </c>
      <c r="H136" s="1152" t="s">
        <v>83</v>
      </c>
      <c r="I136" s="165"/>
      <c r="J136" s="112" t="s">
        <v>33</v>
      </c>
      <c r="K136" s="1903"/>
      <c r="L136" s="1903"/>
      <c r="M136" s="1903"/>
      <c r="N136" s="1907"/>
      <c r="O136" s="1908"/>
      <c r="P136" s="1907"/>
      <c r="Q136" s="1255" t="s">
        <v>182</v>
      </c>
      <c r="R136" s="1157">
        <v>4</v>
      </c>
      <c r="S136" s="1157">
        <v>4</v>
      </c>
      <c r="T136" s="1159">
        <v>4</v>
      </c>
      <c r="U136" s="26"/>
    </row>
    <row r="137" spans="1:21" x14ac:dyDescent="0.25">
      <c r="A137" s="1169"/>
      <c r="B137" s="1235"/>
      <c r="C137" s="1185"/>
      <c r="D137" s="1186"/>
      <c r="E137" s="1187"/>
      <c r="F137" s="1247"/>
      <c r="G137" s="1188"/>
      <c r="H137" s="1153"/>
      <c r="I137" s="1055" t="s">
        <v>812</v>
      </c>
      <c r="J137" s="102" t="s">
        <v>62</v>
      </c>
      <c r="K137" s="45"/>
      <c r="L137" s="45"/>
      <c r="M137" s="45"/>
      <c r="N137" s="132"/>
      <c r="O137" s="105"/>
      <c r="P137" s="106"/>
      <c r="Q137" s="1256"/>
      <c r="R137" s="1241"/>
      <c r="S137" s="1241"/>
      <c r="T137" s="1242"/>
      <c r="U137" s="26"/>
    </row>
    <row r="138" spans="1:21" ht="15.75" thickBot="1" x14ac:dyDescent="0.3">
      <c r="A138" s="1145"/>
      <c r="B138" s="1229"/>
      <c r="C138" s="1086"/>
      <c r="D138" s="1088"/>
      <c r="E138" s="1090"/>
      <c r="F138" s="1221"/>
      <c r="G138" s="1164"/>
      <c r="H138" s="1154"/>
      <c r="I138" s="58"/>
      <c r="J138" s="27" t="s">
        <v>29</v>
      </c>
      <c r="K138" s="28">
        <f t="shared" ref="K138:P138" si="65">SUM(K136:K137)</f>
        <v>0</v>
      </c>
      <c r="L138" s="28">
        <f t="shared" si="65"/>
        <v>0</v>
      </c>
      <c r="M138" s="28">
        <f t="shared" si="65"/>
        <v>0</v>
      </c>
      <c r="N138" s="31">
        <f t="shared" si="65"/>
        <v>0</v>
      </c>
      <c r="O138" s="50">
        <f t="shared" si="65"/>
        <v>0</v>
      </c>
      <c r="P138" s="31">
        <f t="shared" si="65"/>
        <v>0</v>
      </c>
      <c r="Q138" s="32"/>
      <c r="R138" s="33"/>
      <c r="S138" s="33"/>
      <c r="T138" s="34"/>
      <c r="U138" s="26"/>
    </row>
    <row r="139" spans="1:21" ht="15.75" thickBot="1" x14ac:dyDescent="0.3">
      <c r="A139" s="8" t="s">
        <v>20</v>
      </c>
      <c r="B139" s="74" t="s">
        <v>22</v>
      </c>
      <c r="C139" s="13" t="s">
        <v>20</v>
      </c>
      <c r="D139" s="75" t="s">
        <v>55</v>
      </c>
      <c r="E139" s="1196" t="s">
        <v>67</v>
      </c>
      <c r="F139" s="1197"/>
      <c r="G139" s="1197"/>
      <c r="H139" s="1197"/>
      <c r="I139" s="1197"/>
      <c r="J139" s="1227"/>
      <c r="K139" s="76">
        <f>SUM(K138)</f>
        <v>0</v>
      </c>
      <c r="L139" s="76">
        <f t="shared" ref="L139:P139" si="66">SUM(L138)</f>
        <v>0</v>
      </c>
      <c r="M139" s="76">
        <f t="shared" si="66"/>
        <v>0</v>
      </c>
      <c r="N139" s="76">
        <f t="shared" si="66"/>
        <v>0</v>
      </c>
      <c r="O139" s="76">
        <f>SUM(O138)</f>
        <v>0</v>
      </c>
      <c r="P139" s="76">
        <f t="shared" si="66"/>
        <v>0</v>
      </c>
      <c r="Q139" s="118"/>
      <c r="R139" s="119"/>
      <c r="S139" s="79"/>
      <c r="T139" s="80"/>
      <c r="U139" s="26"/>
    </row>
    <row r="140" spans="1:21" ht="15.75" thickBot="1" x14ac:dyDescent="0.3">
      <c r="A140" s="8" t="s">
        <v>20</v>
      </c>
      <c r="B140" s="74" t="s">
        <v>22</v>
      </c>
      <c r="C140" s="13" t="s">
        <v>20</v>
      </c>
      <c r="D140" s="166"/>
      <c r="E140" s="1249" t="s">
        <v>183</v>
      </c>
      <c r="F140" s="1250"/>
      <c r="G140" s="1250"/>
      <c r="H140" s="1250"/>
      <c r="I140" s="1250"/>
      <c r="J140" s="1251"/>
      <c r="K140" s="167">
        <f t="shared" ref="K140:P140" si="67">SUM(K37,K44,K70,K114,K126,K134,K139)</f>
        <v>8749300</v>
      </c>
      <c r="L140" s="167">
        <f t="shared" si="67"/>
        <v>8445300</v>
      </c>
      <c r="M140" s="167">
        <f t="shared" si="67"/>
        <v>5768100</v>
      </c>
      <c r="N140" s="167">
        <f t="shared" si="67"/>
        <v>364000</v>
      </c>
      <c r="O140" s="167">
        <f t="shared" si="67"/>
        <v>9121400</v>
      </c>
      <c r="P140" s="167">
        <f t="shared" si="67"/>
        <v>9516900</v>
      </c>
      <c r="Q140" s="168"/>
      <c r="R140" s="169"/>
      <c r="S140" s="170"/>
      <c r="T140" s="171"/>
      <c r="U140" s="26"/>
    </row>
    <row r="141" spans="1:21" ht="15.75" thickBot="1" x14ac:dyDescent="0.3">
      <c r="A141" s="8" t="s">
        <v>20</v>
      </c>
      <c r="B141" s="74" t="s">
        <v>22</v>
      </c>
      <c r="C141" s="172"/>
      <c r="D141" s="173"/>
      <c r="E141" s="1252" t="s">
        <v>29</v>
      </c>
      <c r="F141" s="1253"/>
      <c r="G141" s="1253"/>
      <c r="H141" s="1253"/>
      <c r="I141" s="1253"/>
      <c r="J141" s="1254"/>
      <c r="K141" s="174">
        <f>SUM(K140)</f>
        <v>8749300</v>
      </c>
      <c r="L141" s="174">
        <f t="shared" ref="L141:P141" si="68">SUM(L140)</f>
        <v>8445300</v>
      </c>
      <c r="M141" s="174">
        <f t="shared" si="68"/>
        <v>5768100</v>
      </c>
      <c r="N141" s="174">
        <f t="shared" si="68"/>
        <v>364000</v>
      </c>
      <c r="O141" s="174">
        <f t="shared" si="68"/>
        <v>9121400</v>
      </c>
      <c r="P141" s="174">
        <f t="shared" si="68"/>
        <v>9516900</v>
      </c>
      <c r="Q141" s="175"/>
      <c r="R141" s="176"/>
      <c r="S141" s="177"/>
      <c r="T141" s="178"/>
      <c r="U141" s="26"/>
    </row>
    <row r="143" spans="1:21" x14ac:dyDescent="0.25">
      <c r="F143" s="179"/>
      <c r="G143" s="180"/>
      <c r="H143" s="180"/>
    </row>
    <row r="145" spans="6:17" ht="38.25" x14ac:dyDescent="0.25">
      <c r="F145" s="181" t="s">
        <v>184</v>
      </c>
      <c r="G145" s="182" t="s">
        <v>27</v>
      </c>
      <c r="H145" s="183">
        <f>SUM(K12,K14,K18,K20,K25,K28,K31,K33,K39,K40,K42,K46,K48,K50,K52,K54,K56,K58,K60,K62,K64,K66,K68,K94,K98,K118,K130,K132,K128)</f>
        <v>7180600</v>
      </c>
      <c r="I145" s="183">
        <f t="shared" ref="I145:K145" si="69">SUM(L12,L14,L18,L20,L25,L28,L31,L33,L39,L40,L42,L46,L48,L50,L52,L54,L56,L58,L60,L62,L64,L66,L68,L94,L98,L118,L130,L132,L128)</f>
        <v>6876600</v>
      </c>
      <c r="J145" s="183">
        <f>SUM(M12,M14,M18,M20,M94,M98)</f>
        <v>4614700</v>
      </c>
      <c r="K145" s="183">
        <f t="shared" si="69"/>
        <v>364000</v>
      </c>
      <c r="N145" s="26"/>
      <c r="O145" s="26"/>
      <c r="P145" s="26"/>
      <c r="Q145" s="26"/>
    </row>
    <row r="146" spans="6:17" ht="39" x14ac:dyDescent="0.25">
      <c r="F146" s="184" t="s">
        <v>185</v>
      </c>
      <c r="G146" s="182" t="s">
        <v>62</v>
      </c>
      <c r="H146" s="183">
        <f>SUM(K30,K72,K74,K76,K78,K80,K82,K84,K86,K88,K90,K92,K95,K97,K100,K102,K104,K106,K108,K110,K137)</f>
        <v>1359400</v>
      </c>
      <c r="I146" s="183">
        <f>SUM(L30,L72,L74,L76,L78,L80,L82,L84,L86,L88,L90,L92,L95,L97,L100,L102,L104,L106,L108,L110,L137)</f>
        <v>1359400</v>
      </c>
      <c r="J146" s="183">
        <f>SUM(M30,M72,M74,M76,M78,M80,M82,M84,M86,M88,M90,M92,M95,M97,M100,M102,M104,M106,M108,M110,M137)</f>
        <v>1148400</v>
      </c>
      <c r="K146" s="183">
        <f>SUM(N30,N72,N74,N76,N78,N80,N82,N84,N86,N88,N90,N92,N95,N97,N100,N102,N104,N106,N108,N110,N137)</f>
        <v>0</v>
      </c>
      <c r="N146" s="26"/>
      <c r="O146" s="26"/>
      <c r="P146" s="26"/>
      <c r="Q146" s="26"/>
    </row>
    <row r="147" spans="6:17" ht="25.5" x14ac:dyDescent="0.25">
      <c r="F147" s="181" t="s">
        <v>186</v>
      </c>
      <c r="G147" s="182" t="s">
        <v>32</v>
      </c>
      <c r="H147" s="185">
        <f>SUM(K16,K21,K112)</f>
        <v>104200</v>
      </c>
      <c r="I147" s="185">
        <f>SUM(L16,L21,L112)</f>
        <v>104200</v>
      </c>
      <c r="J147" s="185">
        <f>SUM(M16,M21,M112)</f>
        <v>0</v>
      </c>
      <c r="K147" s="185">
        <f>SUM(N16,N21,N112)</f>
        <v>0</v>
      </c>
      <c r="N147" s="26"/>
      <c r="O147" s="26"/>
      <c r="P147" s="26"/>
      <c r="Q147" s="26"/>
    </row>
    <row r="148" spans="6:17" ht="51.75" x14ac:dyDescent="0.25">
      <c r="F148" s="184" t="s">
        <v>187</v>
      </c>
      <c r="G148" s="182" t="s">
        <v>33</v>
      </c>
      <c r="H148" s="185">
        <f>SUM(K120)</f>
        <v>3900</v>
      </c>
      <c r="I148" s="185">
        <f>SUM(L120)</f>
        <v>3900</v>
      </c>
      <c r="J148" s="185">
        <f>SUM(M120)</f>
        <v>3800</v>
      </c>
      <c r="K148" s="185">
        <f>SUM(N120)</f>
        <v>0</v>
      </c>
      <c r="N148" s="26"/>
      <c r="O148" s="26"/>
      <c r="P148" s="26"/>
      <c r="Q148" s="26"/>
    </row>
    <row r="149" spans="6:17" ht="39" x14ac:dyDescent="0.25">
      <c r="F149" s="184" t="s">
        <v>188</v>
      </c>
      <c r="G149" s="182" t="s">
        <v>33</v>
      </c>
      <c r="H149" s="185">
        <f>SUM(K136)</f>
        <v>0</v>
      </c>
      <c r="I149" s="185">
        <f t="shared" ref="I149:K149" si="70">SUM(L136)</f>
        <v>0</v>
      </c>
      <c r="J149" s="185">
        <f t="shared" si="70"/>
        <v>0</v>
      </c>
      <c r="K149" s="185">
        <f t="shared" si="70"/>
        <v>0</v>
      </c>
      <c r="N149" s="26"/>
      <c r="O149" s="26"/>
      <c r="P149" s="26"/>
      <c r="Q149" s="26"/>
    </row>
    <row r="150" spans="6:17" x14ac:dyDescent="0.25">
      <c r="F150" s="184" t="s">
        <v>189</v>
      </c>
      <c r="G150" s="182" t="s">
        <v>33</v>
      </c>
      <c r="H150" s="185">
        <v>1200</v>
      </c>
      <c r="I150" s="185">
        <f>SUM(L122)</f>
        <v>1200</v>
      </c>
      <c r="J150" s="185">
        <f t="shared" ref="J150:K150" si="71">SUM(M122)</f>
        <v>1200</v>
      </c>
      <c r="K150" s="185">
        <f t="shared" si="71"/>
        <v>0</v>
      </c>
      <c r="N150" s="26"/>
      <c r="O150" s="26"/>
      <c r="P150" s="26"/>
      <c r="Q150" s="26"/>
    </row>
    <row r="151" spans="6:17" ht="25.5" x14ac:dyDescent="0.25">
      <c r="F151" s="186" t="s">
        <v>190</v>
      </c>
      <c r="G151" s="187"/>
      <c r="H151" s="188">
        <f>SUM(H147,H146,H145,H148,H149,H150)</f>
        <v>8649300</v>
      </c>
      <c r="I151" s="188">
        <f t="shared" ref="I151:K151" si="72">SUM(I147,I146,I145,I148,I149,I150)</f>
        <v>8345300</v>
      </c>
      <c r="J151" s="188">
        <f>SUM(J147,J146,J145,J148,J149,J150)</f>
        <v>5768100</v>
      </c>
      <c r="K151" s="188">
        <f t="shared" si="72"/>
        <v>364000</v>
      </c>
    </row>
    <row r="152" spans="6:17" x14ac:dyDescent="0.25">
      <c r="F152" s="184" t="s">
        <v>189</v>
      </c>
      <c r="G152" s="182" t="s">
        <v>166</v>
      </c>
      <c r="H152" s="182"/>
      <c r="I152" s="189"/>
      <c r="J152" s="182"/>
      <c r="K152" s="182"/>
    </row>
    <row r="153" spans="6:17" ht="25.5" x14ac:dyDescent="0.25">
      <c r="F153" s="181" t="s">
        <v>46</v>
      </c>
      <c r="G153" s="182" t="s">
        <v>27</v>
      </c>
      <c r="H153" s="183">
        <f>SUM(K23)</f>
        <v>100000</v>
      </c>
      <c r="I153" s="183">
        <f>SUM(L23)</f>
        <v>100000</v>
      </c>
      <c r="J153" s="183">
        <f>SUM(M23)</f>
        <v>0</v>
      </c>
      <c r="K153" s="183">
        <f>SUM(N23)</f>
        <v>0</v>
      </c>
    </row>
    <row r="154" spans="6:17" x14ac:dyDescent="0.25">
      <c r="F154" s="181" t="s">
        <v>191</v>
      </c>
      <c r="G154" s="182" t="s">
        <v>27</v>
      </c>
      <c r="H154" s="183">
        <f>SUM(K130)</f>
        <v>0</v>
      </c>
      <c r="I154" s="183">
        <f t="shared" ref="I154:K154" si="73">SUM(L130)</f>
        <v>0</v>
      </c>
      <c r="J154" s="183">
        <f t="shared" si="73"/>
        <v>0</v>
      </c>
      <c r="K154" s="183">
        <f t="shared" si="73"/>
        <v>0</v>
      </c>
    </row>
    <row r="155" spans="6:17" x14ac:dyDescent="0.25">
      <c r="F155" s="190" t="s">
        <v>192</v>
      </c>
      <c r="G155" s="191"/>
      <c r="H155" s="192">
        <f>SUM(H154,H153,H152,H151)</f>
        <v>8749300</v>
      </c>
      <c r="I155" s="192">
        <f>SUM(I154,I153,I152,I151)</f>
        <v>8445300</v>
      </c>
      <c r="J155" s="192">
        <f>SUM(J154,J153,J152,J151)</f>
        <v>5768100</v>
      </c>
      <c r="K155" s="192">
        <f>SUM(K154,K153,K152,K151)</f>
        <v>364000</v>
      </c>
    </row>
  </sheetData>
  <mergeCells count="540">
    <mergeCell ref="A33:A36"/>
    <mergeCell ref="B33:B36"/>
    <mergeCell ref="C33:C36"/>
    <mergeCell ref="D33:D36"/>
    <mergeCell ref="E33:E36"/>
    <mergeCell ref="F33:F36"/>
    <mergeCell ref="G33:G36"/>
    <mergeCell ref="H33:H36"/>
    <mergeCell ref="Q33:Q35"/>
    <mergeCell ref="E140:J140"/>
    <mergeCell ref="E141:J141"/>
    <mergeCell ref="G136:G138"/>
    <mergeCell ref="H136:H138"/>
    <mergeCell ref="Q136:Q137"/>
    <mergeCell ref="R136:R137"/>
    <mergeCell ref="S136:S137"/>
    <mergeCell ref="T136:T137"/>
    <mergeCell ref="E134:J134"/>
    <mergeCell ref="E135:T135"/>
    <mergeCell ref="A136:A138"/>
    <mergeCell ref="B136:B138"/>
    <mergeCell ref="C136:C138"/>
    <mergeCell ref="D136:D138"/>
    <mergeCell ref="E136:E138"/>
    <mergeCell ref="F136:F138"/>
    <mergeCell ref="E139:J139"/>
    <mergeCell ref="G130:G131"/>
    <mergeCell ref="H130:H131"/>
    <mergeCell ref="I130:I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H132:H133"/>
    <mergeCell ref="I132:I133"/>
    <mergeCell ref="E126:J126"/>
    <mergeCell ref="E127:T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E114:J114"/>
    <mergeCell ref="E115:T115"/>
    <mergeCell ref="A116:A117"/>
    <mergeCell ref="B116:B117"/>
    <mergeCell ref="C116:C117"/>
    <mergeCell ref="D116:D117"/>
    <mergeCell ref="E116:E117"/>
    <mergeCell ref="F116:F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G116:G117"/>
    <mergeCell ref="H116:H117"/>
    <mergeCell ref="I116:I117"/>
    <mergeCell ref="I118:I119"/>
    <mergeCell ref="G110:G111"/>
    <mergeCell ref="H110:H111"/>
    <mergeCell ref="I110:I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H112:H113"/>
    <mergeCell ref="I112:I113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G102:G103"/>
    <mergeCell ref="H102:H103"/>
    <mergeCell ref="I102:I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H104:H105"/>
    <mergeCell ref="I104:I105"/>
    <mergeCell ref="T97:T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G97:G99"/>
    <mergeCell ref="H97:H99"/>
    <mergeCell ref="I97:I98"/>
    <mergeCell ref="Q97:Q98"/>
    <mergeCell ref="R97:R98"/>
    <mergeCell ref="S97:S98"/>
    <mergeCell ref="A97:A99"/>
    <mergeCell ref="B97:B99"/>
    <mergeCell ref="C97:C99"/>
    <mergeCell ref="D97:D99"/>
    <mergeCell ref="E97:E99"/>
    <mergeCell ref="F97:F99"/>
    <mergeCell ref="H94:H96"/>
    <mergeCell ref="I94:I96"/>
    <mergeCell ref="Q94:Q95"/>
    <mergeCell ref="R94:R95"/>
    <mergeCell ref="S94:S95"/>
    <mergeCell ref="T94:T95"/>
    <mergeCell ref="G92:G93"/>
    <mergeCell ref="H92:H93"/>
    <mergeCell ref="I92:I93"/>
    <mergeCell ref="A94:A96"/>
    <mergeCell ref="B94:B96"/>
    <mergeCell ref="C94:C96"/>
    <mergeCell ref="D94:D96"/>
    <mergeCell ref="E94:E96"/>
    <mergeCell ref="F94:F96"/>
    <mergeCell ref="G94:G96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G76:G77"/>
    <mergeCell ref="H76:H77"/>
    <mergeCell ref="I76:I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H78:H79"/>
    <mergeCell ref="I78:I79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E70:J70"/>
    <mergeCell ref="E71:T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G62:G63"/>
    <mergeCell ref="H62:H63"/>
    <mergeCell ref="I62:I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H64:H65"/>
    <mergeCell ref="I64:I65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G54:G55"/>
    <mergeCell ref="H54:H55"/>
    <mergeCell ref="I54:I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H56:H57"/>
    <mergeCell ref="I56:I57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G42:G43"/>
    <mergeCell ref="H42:H43"/>
    <mergeCell ref="I42:I43"/>
    <mergeCell ref="E44:J44"/>
    <mergeCell ref="E45:T45"/>
    <mergeCell ref="A46:A47"/>
    <mergeCell ref="B46:B47"/>
    <mergeCell ref="C46:C47"/>
    <mergeCell ref="D46:D47"/>
    <mergeCell ref="E46:E47"/>
    <mergeCell ref="A42:A43"/>
    <mergeCell ref="B42:B43"/>
    <mergeCell ref="C42:C43"/>
    <mergeCell ref="D42:D43"/>
    <mergeCell ref="E42:E43"/>
    <mergeCell ref="F42:F43"/>
    <mergeCell ref="F46:F47"/>
    <mergeCell ref="G46:G47"/>
    <mergeCell ref="H46:H47"/>
    <mergeCell ref="I46:I47"/>
    <mergeCell ref="E38:T38"/>
    <mergeCell ref="A39:A41"/>
    <mergeCell ref="B39:B41"/>
    <mergeCell ref="C39:C41"/>
    <mergeCell ref="D39:D41"/>
    <mergeCell ref="E39:E41"/>
    <mergeCell ref="F39:F41"/>
    <mergeCell ref="G39:G41"/>
    <mergeCell ref="H39:H41"/>
    <mergeCell ref="Q30:Q31"/>
    <mergeCell ref="R30:R31"/>
    <mergeCell ref="S30:S31"/>
    <mergeCell ref="T30:T31"/>
    <mergeCell ref="U30:U32"/>
    <mergeCell ref="G28:G29"/>
    <mergeCell ref="H28:H29"/>
    <mergeCell ref="I28:I29"/>
    <mergeCell ref="E37:J37"/>
    <mergeCell ref="R33:R35"/>
    <mergeCell ref="S33:S35"/>
    <mergeCell ref="T33:T35"/>
    <mergeCell ref="A30:A32"/>
    <mergeCell ref="B30:B32"/>
    <mergeCell ref="C30:C32"/>
    <mergeCell ref="D30:D32"/>
    <mergeCell ref="E30:E32"/>
    <mergeCell ref="F30:F32"/>
    <mergeCell ref="G30:G32"/>
    <mergeCell ref="M25:M26"/>
    <mergeCell ref="N25:N26"/>
    <mergeCell ref="H30:H32"/>
    <mergeCell ref="A25:A27"/>
    <mergeCell ref="B25:B27"/>
    <mergeCell ref="C25:C27"/>
    <mergeCell ref="D25:D27"/>
    <mergeCell ref="E25:E27"/>
    <mergeCell ref="F25:F27"/>
    <mergeCell ref="O25:O26"/>
    <mergeCell ref="P25:P26"/>
    <mergeCell ref="A28:A29"/>
    <mergeCell ref="B28:B29"/>
    <mergeCell ref="C28:C29"/>
    <mergeCell ref="D28:D29"/>
    <mergeCell ref="E28:E29"/>
    <mergeCell ref="F28:F29"/>
    <mergeCell ref="G25:G27"/>
    <mergeCell ref="H25:H27"/>
    <mergeCell ref="I25:I27"/>
    <mergeCell ref="J25:J26"/>
    <mergeCell ref="K25:K26"/>
    <mergeCell ref="L25:L26"/>
    <mergeCell ref="A18:A19"/>
    <mergeCell ref="B18:B19"/>
    <mergeCell ref="C18:C19"/>
    <mergeCell ref="A14:A17"/>
    <mergeCell ref="T20:T21"/>
    <mergeCell ref="S20:S21"/>
    <mergeCell ref="R20:R21"/>
    <mergeCell ref="G18:G19"/>
    <mergeCell ref="H18:H19"/>
    <mergeCell ref="I18:I19"/>
    <mergeCell ref="G20:G22"/>
    <mergeCell ref="H20:H22"/>
    <mergeCell ref="D14:D17"/>
    <mergeCell ref="E14:E17"/>
    <mergeCell ref="D20:D22"/>
    <mergeCell ref="E20:E22"/>
    <mergeCell ref="F20:F22"/>
    <mergeCell ref="D18:D19"/>
    <mergeCell ref="E18:E19"/>
    <mergeCell ref="F18:F19"/>
    <mergeCell ref="F14:F17"/>
    <mergeCell ref="G14:G17"/>
    <mergeCell ref="H23:H24"/>
    <mergeCell ref="I23:I24"/>
    <mergeCell ref="Q20:Q21"/>
    <mergeCell ref="A23:A24"/>
    <mergeCell ref="B23:B24"/>
    <mergeCell ref="C23:C24"/>
    <mergeCell ref="D23:D24"/>
    <mergeCell ref="E23:E24"/>
    <mergeCell ref="F23:F24"/>
    <mergeCell ref="G23:G24"/>
    <mergeCell ref="A20:A22"/>
    <mergeCell ref="B20:B22"/>
    <mergeCell ref="C20:C22"/>
    <mergeCell ref="B8:T8"/>
    <mergeCell ref="C9:T9"/>
    <mergeCell ref="D10:T10"/>
    <mergeCell ref="E11:T11"/>
    <mergeCell ref="O5:O7"/>
    <mergeCell ref="B14:B17"/>
    <mergeCell ref="C14:C17"/>
    <mergeCell ref="A12:A13"/>
    <mergeCell ref="B12:B13"/>
    <mergeCell ref="C12:C13"/>
    <mergeCell ref="D12:D13"/>
    <mergeCell ref="E12:E13"/>
    <mergeCell ref="F12:F13"/>
    <mergeCell ref="H14:H17"/>
    <mergeCell ref="I14:I17"/>
    <mergeCell ref="Q14:Q16"/>
    <mergeCell ref="R14:R16"/>
    <mergeCell ref="S14:S16"/>
    <mergeCell ref="T14:T16"/>
    <mergeCell ref="G12:G13"/>
    <mergeCell ref="H12:H13"/>
    <mergeCell ref="I12:I13"/>
    <mergeCell ref="A2:Q2"/>
    <mergeCell ref="A3:Q3"/>
    <mergeCell ref="A4:Q4"/>
    <mergeCell ref="A5:A7"/>
    <mergeCell ref="B5:B7"/>
    <mergeCell ref="C5:C7"/>
    <mergeCell ref="D5:D7"/>
    <mergeCell ref="E5:E7"/>
    <mergeCell ref="F5:F7"/>
    <mergeCell ref="P5:P7"/>
    <mergeCell ref="Q5:T5"/>
    <mergeCell ref="K6:K7"/>
    <mergeCell ref="L6:M6"/>
    <mergeCell ref="N6:N7"/>
    <mergeCell ref="Q6:Q7"/>
    <mergeCell ref="R6:T6"/>
    <mergeCell ref="G5:G7"/>
    <mergeCell ref="H5:H7"/>
    <mergeCell ref="I5:I7"/>
    <mergeCell ref="J5:J7"/>
    <mergeCell ref="K5:N5"/>
    <mergeCell ref="R1:U4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</mergeCells>
  <pageMargins left="0.7" right="0.7" top="0.75" bottom="0.75" header="0.3" footer="0.3"/>
  <pageSetup paperSize="8"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A23AB-D072-4747-B862-2D08638528D2}">
  <dimension ref="B2:F25"/>
  <sheetViews>
    <sheetView topLeftCell="A7" workbookViewId="0">
      <selection activeCell="I24" sqref="I24"/>
    </sheetView>
  </sheetViews>
  <sheetFormatPr defaultRowHeight="15" x14ac:dyDescent="0.25"/>
  <cols>
    <col min="2" max="2" width="36.42578125" customWidth="1"/>
    <col min="3" max="6" width="17" customWidth="1"/>
  </cols>
  <sheetData>
    <row r="2" spans="2:6" ht="20.25" thickBot="1" x14ac:dyDescent="0.35">
      <c r="B2" s="1885" t="s">
        <v>797</v>
      </c>
      <c r="C2" s="1885"/>
      <c r="D2" s="1885"/>
      <c r="E2" s="1885"/>
      <c r="F2" s="1885"/>
    </row>
    <row r="3" spans="2:6" ht="16.5" thickTop="1" thickBot="1" x14ac:dyDescent="0.3">
      <c r="B3" s="180"/>
      <c r="C3" s="180"/>
      <c r="D3" s="180"/>
      <c r="E3" s="180"/>
      <c r="F3" s="180"/>
    </row>
    <row r="4" spans="2:6" x14ac:dyDescent="0.25">
      <c r="B4" s="1886" t="s">
        <v>727</v>
      </c>
      <c r="C4" s="1889" t="s">
        <v>728</v>
      </c>
      <c r="D4" s="1890"/>
      <c r="E4" s="1890"/>
      <c r="F4" s="1891"/>
    </row>
    <row r="5" spans="2:6" x14ac:dyDescent="0.25">
      <c r="B5" s="1887"/>
      <c r="C5" s="1892" t="s">
        <v>13</v>
      </c>
      <c r="D5" s="1895" t="s">
        <v>729</v>
      </c>
      <c r="E5" s="1896"/>
      <c r="F5" s="1897"/>
    </row>
    <row r="6" spans="2:6" x14ac:dyDescent="0.25">
      <c r="B6" s="1887"/>
      <c r="C6" s="1893"/>
      <c r="D6" s="1895" t="s">
        <v>14</v>
      </c>
      <c r="E6" s="1898"/>
      <c r="F6" s="1899" t="s">
        <v>730</v>
      </c>
    </row>
    <row r="7" spans="2:6" ht="25.5" x14ac:dyDescent="0.25">
      <c r="B7" s="1888"/>
      <c r="C7" s="1894"/>
      <c r="D7" s="381" t="s">
        <v>13</v>
      </c>
      <c r="E7" s="862" t="s">
        <v>18</v>
      </c>
      <c r="F7" s="1900"/>
    </row>
    <row r="8" spans="2:6" ht="28.5" x14ac:dyDescent="0.25">
      <c r="B8" s="863" t="s">
        <v>731</v>
      </c>
      <c r="C8" s="864">
        <f>SUM(C9,C10,C11,C12,C13,C14,C15,C17,C16,C19,C20,C21)</f>
        <v>40708800</v>
      </c>
      <c r="D8" s="864">
        <f t="shared" ref="D8:F8" si="0">SUM(D9,D10,D11,D12,D13,D14,D15,D17,D16,D19,D20,D21)</f>
        <v>39231000</v>
      </c>
      <c r="E8" s="864">
        <f t="shared" si="0"/>
        <v>24883500</v>
      </c>
      <c r="F8" s="864">
        <f t="shared" si="0"/>
        <v>1658100</v>
      </c>
    </row>
    <row r="9" spans="2:6" ht="30" x14ac:dyDescent="0.25">
      <c r="B9" s="865" t="s">
        <v>184</v>
      </c>
      <c r="C9" s="866">
        <f>SUM('01 programa'!H145,'02 programa'!H127,'03 programa'!H87,'04 programa'!H54,'05 programa'!H53,'06 programa'!H49,'07 programa'!H157,'08 programa'!H64,'09 programa'!H53)</f>
        <v>24685100</v>
      </c>
      <c r="D9" s="866">
        <f>SUM('01 programa'!I145,'02 programa'!I127,'03 programa'!I87,'04 programa'!I54,'05 programa'!I53,'06 programa'!I49,'07 programa'!I157,'08 programa'!I64,'09 programa'!I53)</f>
        <v>23258800</v>
      </c>
      <c r="E9" s="866">
        <f>SUM('01 programa'!J145,'02 programa'!J127,'03 programa'!J87,'04 programa'!J54,'05 programa'!J53,'06 programa'!J49,'07 programa'!J157,'08 programa'!J64,'09 programa'!J53)</f>
        <v>12808200</v>
      </c>
      <c r="F9" s="867">
        <f>SUM('01 programa'!K145,'02 programa'!K127,'03 programa'!K87,'04 programa'!K54,'05 programa'!K53,'06 programa'!K49,'07 programa'!K157,'08 programa'!K64,'09 programa'!K53)</f>
        <v>1606600</v>
      </c>
    </row>
    <row r="10" spans="2:6" ht="30" x14ac:dyDescent="0.25">
      <c r="B10" s="865" t="s">
        <v>185</v>
      </c>
      <c r="C10" s="866">
        <f>SUM('01 programa'!H146,'02 programa'!H128,'06 programa'!H50,'09 programa'!H54)</f>
        <v>3865800</v>
      </c>
      <c r="D10" s="866">
        <f>SUM('01 programa'!I146,'02 programa'!I128,'06 programa'!I50,'09 programa'!I54)</f>
        <v>3865800</v>
      </c>
      <c r="E10" s="866">
        <f>SUM('01 programa'!J146,'02 programa'!J128,'06 programa'!J50,'09 programa'!J54)</f>
        <v>2227500</v>
      </c>
      <c r="F10" s="867">
        <f>SUM('01 programa'!K146,'02 programa'!K128,'06 programa'!K50,'09 programa'!K54)</f>
        <v>0</v>
      </c>
    </row>
    <row r="11" spans="2:6" x14ac:dyDescent="0.25">
      <c r="B11" s="865" t="s">
        <v>377</v>
      </c>
      <c r="C11" s="868">
        <f>SUM('03 programa'!H88)</f>
        <v>9251900</v>
      </c>
      <c r="D11" s="868">
        <f>SUM('03 programa'!I88)</f>
        <v>9251900</v>
      </c>
      <c r="E11" s="868">
        <f>SUM('03 programa'!J88)</f>
        <v>8797800</v>
      </c>
      <c r="F11" s="869">
        <f>SUM('03 programa'!K88)</f>
        <v>0</v>
      </c>
    </row>
    <row r="12" spans="2:6" x14ac:dyDescent="0.25">
      <c r="B12" s="865" t="s">
        <v>186</v>
      </c>
      <c r="C12" s="866">
        <f>SUM('01 programa'!H147,'02 programa'!H129,'03 programa'!H89,'04 programa'!H55,'09 programa'!H55)</f>
        <v>1295300</v>
      </c>
      <c r="D12" s="866">
        <f>SUM('01 programa'!I147,'02 programa'!I129,'03 programa'!I89,'04 programa'!I55,'09 programa'!I55)</f>
        <v>1243800</v>
      </c>
      <c r="E12" s="866">
        <f>SUM('01 programa'!J147,'02 programa'!J129,'03 programa'!J89,'04 programa'!J55,'09 programa'!J55)</f>
        <v>478400</v>
      </c>
      <c r="F12" s="867">
        <f>SUM('01 programa'!K147,'02 programa'!K129,'03 programa'!K89,'04 programa'!K55,'09 programa'!K55)</f>
        <v>51500</v>
      </c>
    </row>
    <row r="13" spans="2:6" x14ac:dyDescent="0.25">
      <c r="B13" s="865" t="s">
        <v>379</v>
      </c>
      <c r="C13" s="866">
        <f>SUM('03 programa'!H91)</f>
        <v>553400</v>
      </c>
      <c r="D13" s="866">
        <f>SUM('03 programa'!I91)</f>
        <v>553400</v>
      </c>
      <c r="E13" s="866">
        <f>SUM('03 programa'!J91)</f>
        <v>460000</v>
      </c>
      <c r="F13" s="867">
        <f>SUM('03 programa'!K91)</f>
        <v>0</v>
      </c>
    </row>
    <row r="14" spans="2:6" ht="30" x14ac:dyDescent="0.25">
      <c r="B14" s="865" t="s">
        <v>423</v>
      </c>
      <c r="C14" s="866">
        <v>511800</v>
      </c>
      <c r="D14" s="866">
        <v>511800</v>
      </c>
      <c r="E14" s="866">
        <f>SUM('01 programa'!M130)</f>
        <v>0</v>
      </c>
      <c r="F14" s="867">
        <f>SUM('01 programa'!N130)</f>
        <v>0</v>
      </c>
    </row>
    <row r="15" spans="2:6" ht="30" x14ac:dyDescent="0.25">
      <c r="B15" s="865" t="s">
        <v>755</v>
      </c>
      <c r="C15" s="866">
        <v>0</v>
      </c>
      <c r="D15" s="866">
        <v>0</v>
      </c>
      <c r="E15" s="866">
        <v>0</v>
      </c>
      <c r="F15" s="867">
        <v>0</v>
      </c>
    </row>
    <row r="16" spans="2:6" x14ac:dyDescent="0.25">
      <c r="B16" s="870" t="s">
        <v>733</v>
      </c>
      <c r="C16" s="871">
        <f>SUM('05 programa'!H54)</f>
        <v>0</v>
      </c>
      <c r="D16" s="871">
        <f>SUM('05 programa'!I54)</f>
        <v>0</v>
      </c>
      <c r="E16" s="871">
        <f>SUM('05 programa'!J54)</f>
        <v>0</v>
      </c>
      <c r="F16" s="867">
        <f>SUM('05 programa'!K54)</f>
        <v>0</v>
      </c>
    </row>
    <row r="17" spans="2:6" x14ac:dyDescent="0.25">
      <c r="B17" s="865" t="s">
        <v>189</v>
      </c>
      <c r="C17" s="871">
        <f>SUM('01 programa'!H150,'02 programa'!H131,'03 programa'!H92,'04 programa'!H59,'08 programa'!H65,'09 programa'!H57)</f>
        <v>208800</v>
      </c>
      <c r="D17" s="871">
        <f>SUM('01 programa'!I150,'02 programa'!I131,'03 programa'!I92,'04 programa'!I59,'08 programa'!I65,'09 programa'!I57)</f>
        <v>208800</v>
      </c>
      <c r="E17" s="871">
        <f>SUM('01 programa'!J150,'02 programa'!J131,'03 programa'!J92,'04 programa'!J59,'08 programa'!J65,'09 programa'!J57)</f>
        <v>107800</v>
      </c>
      <c r="F17" s="867">
        <f>SUM('01 programa'!K150,'02 programa'!K131,'03 programa'!K92,'04 programa'!K59,'08 programa'!K65,'09 programa'!K57)</f>
        <v>0</v>
      </c>
    </row>
    <row r="18" spans="2:6" ht="30" x14ac:dyDescent="0.25">
      <c r="B18" s="912" t="s">
        <v>757</v>
      </c>
      <c r="C18" s="872">
        <f>SUM('01 programa'!H149)</f>
        <v>0</v>
      </c>
      <c r="D18" s="872">
        <f>SUM('01 programa'!I149)</f>
        <v>0</v>
      </c>
      <c r="E18" s="872">
        <f>SUM('01 programa'!J149)</f>
        <v>0</v>
      </c>
      <c r="F18" s="873">
        <f>SUM('01 programa'!K149)</f>
        <v>0</v>
      </c>
    </row>
    <row r="19" spans="2:6" ht="45" x14ac:dyDescent="0.25">
      <c r="B19" s="865" t="s">
        <v>187</v>
      </c>
      <c r="C19" s="871">
        <f>SUM('01 programa'!H148,'02 programa'!H130)</f>
        <v>196900</v>
      </c>
      <c r="D19" s="871">
        <f>SUM('01 programa'!I148,'02 programa'!I130)</f>
        <v>196900</v>
      </c>
      <c r="E19" s="871">
        <f>SUM('01 programa'!J148,'02 programa'!J130)</f>
        <v>3800</v>
      </c>
      <c r="F19" s="867">
        <f>SUM('01 programa'!K148,'02 programa'!K130)</f>
        <v>0</v>
      </c>
    </row>
    <row r="20" spans="2:6" ht="30" x14ac:dyDescent="0.25">
      <c r="B20" s="865" t="s">
        <v>799</v>
      </c>
      <c r="C20" s="871">
        <f>SUM('04 programa'!H58)</f>
        <v>27000</v>
      </c>
      <c r="D20" s="871">
        <f>SUM('04 programa'!I58)</f>
        <v>27000</v>
      </c>
      <c r="E20" s="871">
        <f>SUM('04 programa'!J58)</f>
        <v>0</v>
      </c>
      <c r="F20" s="867">
        <f>SUM('04 programa'!K58)</f>
        <v>0</v>
      </c>
    </row>
    <row r="21" spans="2:6" ht="15.75" thickBot="1" x14ac:dyDescent="0.3">
      <c r="B21" s="913" t="s">
        <v>732</v>
      </c>
      <c r="C21" s="914">
        <f>SUM('03 programa'!H90)</f>
        <v>112800</v>
      </c>
      <c r="D21" s="914">
        <f>SUM('03 programa'!I90)</f>
        <v>112800</v>
      </c>
      <c r="E21" s="914">
        <f>SUM('03 programa'!J90)</f>
        <v>0</v>
      </c>
      <c r="F21" s="915">
        <f>SUM('03 programa'!K90)</f>
        <v>0</v>
      </c>
    </row>
    <row r="22" spans="2:6" ht="15.75" thickBot="1" x14ac:dyDescent="0.3">
      <c r="B22" s="874" t="s">
        <v>46</v>
      </c>
      <c r="C22" s="875">
        <v>100000</v>
      </c>
      <c r="D22" s="875">
        <v>100000</v>
      </c>
      <c r="E22" s="875">
        <f>SUM('01 programa'!M23)</f>
        <v>0</v>
      </c>
      <c r="F22" s="875">
        <f>SUM('01 programa'!N23)</f>
        <v>0</v>
      </c>
    </row>
    <row r="23" spans="2:6" ht="15.75" thickBot="1" x14ac:dyDescent="0.3">
      <c r="B23" s="876" t="s">
        <v>191</v>
      </c>
      <c r="C23" s="875">
        <v>511800</v>
      </c>
      <c r="D23" s="875">
        <v>511800</v>
      </c>
      <c r="E23" s="875">
        <f>SUM('[1]01 programa'!J154)</f>
        <v>0</v>
      </c>
      <c r="F23" s="875">
        <f>SUM('[1]01 programa'!K154)</f>
        <v>0</v>
      </c>
    </row>
    <row r="24" spans="2:6" ht="15.75" thickBot="1" x14ac:dyDescent="0.3">
      <c r="B24" s="877" t="s">
        <v>734</v>
      </c>
      <c r="C24" s="878">
        <f>SUM(C9,C10,C11,C12,C13,C14,C15,C16,C17,C19,C20,C22,C23,C21)</f>
        <v>41320600</v>
      </c>
      <c r="D24" s="878">
        <f t="shared" ref="D24:F24" si="1">SUM(D9,D10,D11,D12,D13,D14,D15,D16,D17,D19,D20,D22,D23,D21)</f>
        <v>39842800</v>
      </c>
      <c r="E24" s="878">
        <f t="shared" si="1"/>
        <v>24883500</v>
      </c>
      <c r="F24" s="878">
        <f t="shared" si="1"/>
        <v>1658100</v>
      </c>
    </row>
    <row r="25" spans="2:6" ht="15.75" thickBot="1" x14ac:dyDescent="0.3">
      <c r="B25" s="879" t="s">
        <v>735</v>
      </c>
      <c r="C25" s="880">
        <f>SUM(C24)</f>
        <v>41320600</v>
      </c>
      <c r="D25" s="880">
        <f t="shared" ref="D25:F25" si="2">SUM(D24)</f>
        <v>39842800</v>
      </c>
      <c r="E25" s="880">
        <f t="shared" si="2"/>
        <v>24883500</v>
      </c>
      <c r="F25" s="880">
        <f t="shared" si="2"/>
        <v>1658100</v>
      </c>
    </row>
  </sheetData>
  <mergeCells count="7">
    <mergeCell ref="B2:F2"/>
    <mergeCell ref="B4:B7"/>
    <mergeCell ref="C4:F4"/>
    <mergeCell ref="C5:C7"/>
    <mergeCell ref="D5:F5"/>
    <mergeCell ref="D6:E6"/>
    <mergeCell ref="F6:F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1879-CB13-4692-9D08-E0366F56F9A5}">
  <dimension ref="A1:B12"/>
  <sheetViews>
    <sheetView workbookViewId="0">
      <selection activeCell="H37" sqref="H37"/>
    </sheetView>
  </sheetViews>
  <sheetFormatPr defaultRowHeight="15" x14ac:dyDescent="0.25"/>
  <cols>
    <col min="1" max="1" width="10.28515625" bestFit="1" customWidth="1"/>
    <col min="2" max="2" width="64.28515625" bestFit="1" customWidth="1"/>
  </cols>
  <sheetData>
    <row r="1" spans="1:2" ht="20.25" thickBot="1" x14ac:dyDescent="0.35">
      <c r="A1" s="1901" t="s">
        <v>736</v>
      </c>
      <c r="B1" s="1901"/>
    </row>
    <row r="2" spans="1:2" ht="16.5" thickTop="1" thickBot="1" x14ac:dyDescent="0.3">
      <c r="A2" s="881" t="s">
        <v>737</v>
      </c>
      <c r="B2" s="882" t="s">
        <v>738</v>
      </c>
    </row>
    <row r="3" spans="1:2" x14ac:dyDescent="0.25">
      <c r="A3" s="883" t="s">
        <v>27</v>
      </c>
      <c r="B3" s="884" t="s">
        <v>184</v>
      </c>
    </row>
    <row r="4" spans="1:2" x14ac:dyDescent="0.25">
      <c r="A4" s="885" t="s">
        <v>739</v>
      </c>
      <c r="B4" s="886" t="s">
        <v>740</v>
      </c>
    </row>
    <row r="5" spans="1:2" x14ac:dyDescent="0.25">
      <c r="A5" s="885" t="s">
        <v>62</v>
      </c>
      <c r="B5" s="886" t="s">
        <v>185</v>
      </c>
    </row>
    <row r="6" spans="1:2" x14ac:dyDescent="0.25">
      <c r="A6" s="885" t="s">
        <v>166</v>
      </c>
      <c r="B6" s="886" t="s">
        <v>741</v>
      </c>
    </row>
    <row r="7" spans="1:2" x14ac:dyDescent="0.25">
      <c r="A7" s="885" t="s">
        <v>239</v>
      </c>
      <c r="B7" s="886" t="s">
        <v>304</v>
      </c>
    </row>
    <row r="8" spans="1:2" x14ac:dyDescent="0.25">
      <c r="A8" s="885" t="s">
        <v>32</v>
      </c>
      <c r="B8" s="886" t="s">
        <v>186</v>
      </c>
    </row>
    <row r="9" spans="1:2" x14ac:dyDescent="0.25">
      <c r="A9" s="885" t="s">
        <v>526</v>
      </c>
      <c r="B9" s="886" t="s">
        <v>742</v>
      </c>
    </row>
    <row r="10" spans="1:2" x14ac:dyDescent="0.25">
      <c r="A10" s="885" t="s">
        <v>388</v>
      </c>
      <c r="B10" s="886" t="s">
        <v>743</v>
      </c>
    </row>
    <row r="11" spans="1:2" x14ac:dyDescent="0.25">
      <c r="A11" s="885" t="s">
        <v>314</v>
      </c>
      <c r="B11" s="886" t="s">
        <v>744</v>
      </c>
    </row>
    <row r="12" spans="1:2" ht="15.75" thickBot="1" x14ac:dyDescent="0.3">
      <c r="A12" s="887" t="s">
        <v>745</v>
      </c>
      <c r="B12" s="888" t="s">
        <v>380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23D9-4BD7-44B3-B15A-9204D03D0504}">
  <sheetPr>
    <pageSetUpPr fitToPage="1"/>
  </sheetPr>
  <dimension ref="A1:DJ134"/>
  <sheetViews>
    <sheetView topLeftCell="A112" zoomScale="115" zoomScaleNormal="115" workbookViewId="0">
      <selection activeCell="N109" sqref="N109"/>
    </sheetView>
  </sheetViews>
  <sheetFormatPr defaultRowHeight="15" outlineLevelRow="1" x14ac:dyDescent="0.25"/>
  <cols>
    <col min="1" max="5" width="4.140625" style="718" customWidth="1"/>
    <col min="6" max="6" width="23.85546875" style="718" customWidth="1"/>
    <col min="7" max="7" width="9.140625" style="718"/>
    <col min="8" max="8" width="12.42578125" style="718" customWidth="1"/>
    <col min="9" max="9" width="12.28515625" style="718" customWidth="1"/>
    <col min="10" max="16" width="9.140625" style="718"/>
    <col min="17" max="17" width="23.85546875" style="718" customWidth="1"/>
    <col min="18" max="16384" width="9.140625" style="718"/>
  </cols>
  <sheetData>
    <row r="1" spans="1:114" ht="18.75" x14ac:dyDescent="0.3">
      <c r="A1" s="715"/>
      <c r="B1" s="715"/>
      <c r="C1" s="715"/>
      <c r="D1" s="715"/>
      <c r="E1" s="716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229"/>
      <c r="T1" s="717"/>
    </row>
    <row r="2" spans="1:114" x14ac:dyDescent="0.25">
      <c r="A2" s="1397" t="s">
        <v>759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  <c r="T2" s="1397"/>
    </row>
    <row r="3" spans="1:114" x14ac:dyDescent="0.25">
      <c r="A3" s="1397" t="s">
        <v>209</v>
      </c>
      <c r="B3" s="1397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</row>
    <row r="4" spans="1:114" ht="15.75" thickBot="1" x14ac:dyDescent="0.3">
      <c r="A4" s="1397" t="s">
        <v>1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</row>
    <row r="5" spans="1:114" ht="14.45" customHeight="1" x14ac:dyDescent="0.25">
      <c r="A5" s="1399" t="s">
        <v>2</v>
      </c>
      <c r="B5" s="1401" t="s">
        <v>3</v>
      </c>
      <c r="C5" s="1399" t="s">
        <v>4</v>
      </c>
      <c r="D5" s="1399" t="s">
        <v>5</v>
      </c>
      <c r="E5" s="1399" t="s">
        <v>6</v>
      </c>
      <c r="F5" s="1403" t="s">
        <v>7</v>
      </c>
      <c r="G5" s="1405" t="s">
        <v>8</v>
      </c>
      <c r="H5" s="1405" t="s">
        <v>210</v>
      </c>
      <c r="I5" s="1405" t="s">
        <v>10</v>
      </c>
      <c r="J5" s="1418" t="s">
        <v>11</v>
      </c>
      <c r="K5" s="1421" t="s">
        <v>762</v>
      </c>
      <c r="L5" s="1422"/>
      <c r="M5" s="1422"/>
      <c r="N5" s="1423"/>
      <c r="O5" s="1424" t="s">
        <v>193</v>
      </c>
      <c r="P5" s="1405" t="s">
        <v>761</v>
      </c>
      <c r="Q5" s="1407" t="s">
        <v>12</v>
      </c>
      <c r="R5" s="1408"/>
      <c r="S5" s="1408"/>
      <c r="T5" s="1409"/>
    </row>
    <row r="6" spans="1:114" x14ac:dyDescent="0.25">
      <c r="A6" s="1400"/>
      <c r="B6" s="1402"/>
      <c r="C6" s="1400"/>
      <c r="D6" s="1400"/>
      <c r="E6" s="1400"/>
      <c r="F6" s="1404"/>
      <c r="G6" s="1406"/>
      <c r="H6" s="1406"/>
      <c r="I6" s="1406"/>
      <c r="J6" s="1419"/>
      <c r="K6" s="1410" t="s">
        <v>13</v>
      </c>
      <c r="L6" s="1412" t="s">
        <v>14</v>
      </c>
      <c r="M6" s="1412"/>
      <c r="N6" s="1413" t="s">
        <v>15</v>
      </c>
      <c r="O6" s="1410"/>
      <c r="P6" s="1406"/>
      <c r="Q6" s="1415" t="s">
        <v>16</v>
      </c>
      <c r="R6" s="1412" t="s">
        <v>17</v>
      </c>
      <c r="S6" s="1412"/>
      <c r="T6" s="1417"/>
    </row>
    <row r="7" spans="1:114" ht="55.9" customHeight="1" thickBot="1" x14ac:dyDescent="0.3">
      <c r="A7" s="1400"/>
      <c r="B7" s="1402"/>
      <c r="C7" s="1400"/>
      <c r="D7" s="1400"/>
      <c r="E7" s="1400"/>
      <c r="F7" s="1404"/>
      <c r="G7" s="1406"/>
      <c r="H7" s="1406"/>
      <c r="I7" s="1406"/>
      <c r="J7" s="1420"/>
      <c r="K7" s="1411"/>
      <c r="L7" s="719" t="s">
        <v>13</v>
      </c>
      <c r="M7" s="719" t="s">
        <v>18</v>
      </c>
      <c r="N7" s="1414"/>
      <c r="O7" s="1411"/>
      <c r="P7" s="1425"/>
      <c r="Q7" s="1416"/>
      <c r="R7" s="720" t="s">
        <v>19</v>
      </c>
      <c r="S7" s="721" t="s">
        <v>194</v>
      </c>
      <c r="T7" s="721" t="s">
        <v>760</v>
      </c>
    </row>
    <row r="8" spans="1:114" ht="15.75" thickBot="1" x14ac:dyDescent="0.3">
      <c r="A8" s="722" t="s">
        <v>22</v>
      </c>
      <c r="B8" s="1376" t="s">
        <v>211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7"/>
    </row>
    <row r="9" spans="1:114" s="724" customFormat="1" ht="11.45" customHeight="1" outlineLevel="1" collapsed="1" thickBot="1" x14ac:dyDescent="0.25">
      <c r="A9" s="722" t="s">
        <v>22</v>
      </c>
      <c r="B9" s="723" t="s">
        <v>22</v>
      </c>
      <c r="C9" s="1378" t="s">
        <v>212</v>
      </c>
      <c r="D9" s="1379"/>
      <c r="E9" s="1379"/>
      <c r="F9" s="1379"/>
      <c r="G9" s="1379"/>
      <c r="H9" s="1379"/>
      <c r="I9" s="1379"/>
      <c r="J9" s="1379"/>
      <c r="K9" s="1379"/>
      <c r="L9" s="1379"/>
      <c r="M9" s="1379"/>
      <c r="N9" s="1379"/>
      <c r="O9" s="1379"/>
      <c r="P9" s="1379"/>
      <c r="Q9" s="1379"/>
      <c r="R9" s="1379"/>
      <c r="S9" s="1379"/>
      <c r="T9" s="138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722" t="s">
        <v>22</v>
      </c>
      <c r="B10" s="723" t="s">
        <v>22</v>
      </c>
      <c r="C10" s="725" t="s">
        <v>20</v>
      </c>
      <c r="D10" s="1381" t="s">
        <v>698</v>
      </c>
      <c r="E10" s="1382"/>
      <c r="F10" s="1382"/>
      <c r="G10" s="1382"/>
      <c r="H10" s="1382"/>
      <c r="I10" s="1382"/>
      <c r="J10" s="1382"/>
      <c r="K10" s="1382"/>
      <c r="L10" s="1382"/>
      <c r="M10" s="1382"/>
      <c r="N10" s="1382"/>
      <c r="O10" s="1382"/>
      <c r="P10" s="1382"/>
      <c r="Q10" s="1382"/>
      <c r="R10" s="1382"/>
      <c r="S10" s="1382"/>
      <c r="T10" s="1383"/>
    </row>
    <row r="11" spans="1:114" ht="25.5" customHeight="1" thickBot="1" x14ac:dyDescent="0.3">
      <c r="A11" s="722" t="s">
        <v>22</v>
      </c>
      <c r="B11" s="726" t="s">
        <v>22</v>
      </c>
      <c r="C11" s="727" t="s">
        <v>20</v>
      </c>
      <c r="D11" s="709" t="s">
        <v>20</v>
      </c>
      <c r="E11" s="1384" t="s">
        <v>213</v>
      </c>
      <c r="F11" s="1385"/>
      <c r="G11" s="1385"/>
      <c r="H11" s="1385"/>
      <c r="I11" s="1385"/>
      <c r="J11" s="1385"/>
      <c r="K11" s="1385"/>
      <c r="L11" s="1385"/>
      <c r="M11" s="1385"/>
      <c r="N11" s="1385"/>
      <c r="O11" s="1385"/>
      <c r="P11" s="1385"/>
      <c r="Q11" s="1385"/>
      <c r="R11" s="1385"/>
      <c r="S11" s="1385"/>
      <c r="T11" s="1386"/>
    </row>
    <row r="12" spans="1:114" x14ac:dyDescent="0.25">
      <c r="A12" s="1273" t="s">
        <v>22</v>
      </c>
      <c r="B12" s="1394" t="s">
        <v>22</v>
      </c>
      <c r="C12" s="1279" t="s">
        <v>20</v>
      </c>
      <c r="D12" s="1282" t="s">
        <v>20</v>
      </c>
      <c r="E12" s="1285" t="s">
        <v>20</v>
      </c>
      <c r="F12" s="1300" t="s">
        <v>214</v>
      </c>
      <c r="G12" s="1337" t="s">
        <v>25</v>
      </c>
      <c r="H12" s="1337" t="s">
        <v>83</v>
      </c>
      <c r="I12" s="1257" t="s">
        <v>165</v>
      </c>
      <c r="J12" s="1352" t="s">
        <v>166</v>
      </c>
      <c r="K12" s="1354">
        <v>2230400</v>
      </c>
      <c r="L12" s="1354">
        <v>2230400</v>
      </c>
      <c r="M12" s="1354">
        <v>85800</v>
      </c>
      <c r="N12" s="1350"/>
      <c r="O12" s="1356">
        <v>2230400</v>
      </c>
      <c r="P12" s="1395">
        <v>2230400</v>
      </c>
      <c r="Q12" s="1334" t="s">
        <v>215</v>
      </c>
      <c r="R12" s="1332">
        <v>1080</v>
      </c>
      <c r="S12" s="1332">
        <v>1100</v>
      </c>
      <c r="T12" s="1333">
        <v>1100</v>
      </c>
    </row>
    <row r="13" spans="1:114" x14ac:dyDescent="0.25">
      <c r="A13" s="1274"/>
      <c r="B13" s="1296"/>
      <c r="C13" s="1298"/>
      <c r="D13" s="1299"/>
      <c r="E13" s="1349"/>
      <c r="F13" s="1371"/>
      <c r="G13" s="1302"/>
      <c r="H13" s="1302"/>
      <c r="I13" s="1318"/>
      <c r="J13" s="1353"/>
      <c r="K13" s="1355"/>
      <c r="L13" s="1355"/>
      <c r="M13" s="1355"/>
      <c r="N13" s="1351"/>
      <c r="O13" s="1357"/>
      <c r="P13" s="1396"/>
      <c r="Q13" s="1336"/>
      <c r="R13" s="1322"/>
      <c r="S13" s="1322"/>
      <c r="T13" s="1315"/>
    </row>
    <row r="14" spans="1:114" ht="15.75" thickBot="1" x14ac:dyDescent="0.3">
      <c r="A14" s="1275"/>
      <c r="B14" s="1297"/>
      <c r="C14" s="1281"/>
      <c r="D14" s="1284"/>
      <c r="E14" s="1287"/>
      <c r="F14" s="1301"/>
      <c r="G14" s="1303"/>
      <c r="H14" s="1303"/>
      <c r="I14" s="1258"/>
      <c r="J14" s="728" t="s">
        <v>29</v>
      </c>
      <c r="K14" s="729">
        <f>SUM(K12:K13)</f>
        <v>2230400</v>
      </c>
      <c r="L14" s="729">
        <f t="shared" ref="L14:P14" si="0">SUM(L12:L13)</f>
        <v>2230400</v>
      </c>
      <c r="M14" s="729">
        <f t="shared" si="0"/>
        <v>85800</v>
      </c>
      <c r="N14" s="730">
        <f t="shared" si="0"/>
        <v>0</v>
      </c>
      <c r="O14" s="731">
        <f>SUM(O12:O13)</f>
        <v>2230400</v>
      </c>
      <c r="P14" s="732">
        <f t="shared" si="0"/>
        <v>2230400</v>
      </c>
      <c r="Q14" s="733"/>
      <c r="R14" s="734"/>
      <c r="S14" s="734"/>
      <c r="T14" s="735"/>
    </row>
    <row r="15" spans="1:114" x14ac:dyDescent="0.25">
      <c r="A15" s="1273" t="s">
        <v>22</v>
      </c>
      <c r="B15" s="1392" t="s">
        <v>22</v>
      </c>
      <c r="C15" s="1294" t="s">
        <v>20</v>
      </c>
      <c r="D15" s="1292" t="s">
        <v>20</v>
      </c>
      <c r="E15" s="1290" t="s">
        <v>34</v>
      </c>
      <c r="F15" s="1300" t="s">
        <v>216</v>
      </c>
      <c r="G15" s="1257" t="s">
        <v>25</v>
      </c>
      <c r="H15" s="1257" t="s">
        <v>83</v>
      </c>
      <c r="I15" s="1257" t="s">
        <v>217</v>
      </c>
      <c r="J15" s="736" t="s">
        <v>166</v>
      </c>
      <c r="K15" s="737"/>
      <c r="L15" s="737"/>
      <c r="M15" s="737"/>
      <c r="N15" s="738"/>
      <c r="O15" s="739"/>
      <c r="P15" s="740"/>
      <c r="Q15" s="741" t="s">
        <v>218</v>
      </c>
      <c r="R15" s="1387" t="s">
        <v>219</v>
      </c>
      <c r="S15" s="1388"/>
      <c r="T15" s="1389"/>
      <c r="U15" s="742"/>
    </row>
    <row r="16" spans="1:114" ht="15.75" thickBot="1" x14ac:dyDescent="0.3">
      <c r="A16" s="1275"/>
      <c r="B16" s="1393"/>
      <c r="C16" s="1295"/>
      <c r="D16" s="1293"/>
      <c r="E16" s="1291"/>
      <c r="F16" s="1301"/>
      <c r="G16" s="1258"/>
      <c r="H16" s="1258"/>
      <c r="I16" s="1258"/>
      <c r="J16" s="728" t="s">
        <v>29</v>
      </c>
      <c r="K16" s="729">
        <f>SUM(K15:K15)</f>
        <v>0</v>
      </c>
      <c r="L16" s="729">
        <f t="shared" ref="L16:P16" si="1">SUM(L15:L15)</f>
        <v>0</v>
      </c>
      <c r="M16" s="729">
        <f t="shared" si="1"/>
        <v>0</v>
      </c>
      <c r="N16" s="730">
        <f>SUM(N15:N15)</f>
        <v>0</v>
      </c>
      <c r="O16" s="731">
        <f t="shared" si="1"/>
        <v>0</v>
      </c>
      <c r="P16" s="732">
        <f t="shared" si="1"/>
        <v>0</v>
      </c>
      <c r="Q16" s="743"/>
      <c r="R16" s="744"/>
      <c r="S16" s="744"/>
      <c r="T16" s="745"/>
    </row>
    <row r="17" spans="1:22" x14ac:dyDescent="0.25">
      <c r="A17" s="1273" t="s">
        <v>22</v>
      </c>
      <c r="B17" s="1390" t="s">
        <v>22</v>
      </c>
      <c r="C17" s="1294" t="s">
        <v>20</v>
      </c>
      <c r="D17" s="1292" t="s">
        <v>20</v>
      </c>
      <c r="E17" s="1290" t="s">
        <v>39</v>
      </c>
      <c r="F17" s="1300" t="s">
        <v>220</v>
      </c>
      <c r="G17" s="1257" t="s">
        <v>25</v>
      </c>
      <c r="H17" s="1257" t="s">
        <v>83</v>
      </c>
      <c r="I17" s="1257" t="s">
        <v>79</v>
      </c>
      <c r="J17" s="746" t="s">
        <v>27</v>
      </c>
      <c r="K17" s="737">
        <v>1150000</v>
      </c>
      <c r="L17" s="737">
        <v>1150000</v>
      </c>
      <c r="M17" s="981"/>
      <c r="N17" s="738"/>
      <c r="O17" s="747">
        <v>1207500</v>
      </c>
      <c r="P17" s="740">
        <v>1267800</v>
      </c>
      <c r="Q17" s="748" t="s">
        <v>221</v>
      </c>
      <c r="R17" s="749">
        <v>1410</v>
      </c>
      <c r="S17" s="749">
        <v>1600</v>
      </c>
      <c r="T17" s="750">
        <v>1600</v>
      </c>
    </row>
    <row r="18" spans="1:22" x14ac:dyDescent="0.25">
      <c r="A18" s="1274"/>
      <c r="B18" s="1375"/>
      <c r="C18" s="1280"/>
      <c r="D18" s="1283"/>
      <c r="E18" s="1286"/>
      <c r="F18" s="1317"/>
      <c r="G18" s="1318"/>
      <c r="H18" s="1318"/>
      <c r="I18" s="1318"/>
      <c r="J18" s="751" t="s">
        <v>33</v>
      </c>
      <c r="K18" s="752"/>
      <c r="L18" s="752"/>
      <c r="M18" s="985"/>
      <c r="N18" s="753"/>
      <c r="O18" s="808"/>
      <c r="P18" s="754"/>
      <c r="Q18" s="984"/>
      <c r="R18" s="818"/>
      <c r="S18" s="818"/>
      <c r="T18" s="833"/>
    </row>
    <row r="19" spans="1:22" ht="17.45" customHeight="1" thickBot="1" x14ac:dyDescent="0.3">
      <c r="A19" s="1275"/>
      <c r="B19" s="1391"/>
      <c r="C19" s="1295"/>
      <c r="D19" s="1293"/>
      <c r="E19" s="1291"/>
      <c r="F19" s="1301"/>
      <c r="G19" s="1258"/>
      <c r="H19" s="1258"/>
      <c r="I19" s="1258"/>
      <c r="J19" s="728" t="s">
        <v>29</v>
      </c>
      <c r="K19" s="729">
        <f>SUM(K17:K17,K18)</f>
        <v>1150000</v>
      </c>
      <c r="L19" s="729">
        <f t="shared" ref="L19:N19" si="2">SUM(L17:L17,L18)</f>
        <v>1150000</v>
      </c>
      <c r="M19" s="729">
        <f t="shared" si="2"/>
        <v>0</v>
      </c>
      <c r="N19" s="729">
        <f t="shared" si="2"/>
        <v>0</v>
      </c>
      <c r="O19" s="731">
        <f t="shared" ref="O19:P19" si="3">SUM(O17:O17)</f>
        <v>1207500</v>
      </c>
      <c r="P19" s="729">
        <f t="shared" si="3"/>
        <v>1267800</v>
      </c>
      <c r="Q19" s="743"/>
      <c r="R19" s="734"/>
      <c r="S19" s="734"/>
      <c r="T19" s="735"/>
    </row>
    <row r="20" spans="1:22" x14ac:dyDescent="0.25">
      <c r="A20" s="1273" t="s">
        <v>22</v>
      </c>
      <c r="B20" s="1276" t="s">
        <v>22</v>
      </c>
      <c r="C20" s="1279" t="s">
        <v>20</v>
      </c>
      <c r="D20" s="1282" t="s">
        <v>20</v>
      </c>
      <c r="E20" s="1285" t="s">
        <v>45</v>
      </c>
      <c r="F20" s="1300" t="s">
        <v>222</v>
      </c>
      <c r="G20" s="1337" t="s">
        <v>25</v>
      </c>
      <c r="H20" s="1337" t="s">
        <v>83</v>
      </c>
      <c r="I20" s="1257" t="s">
        <v>223</v>
      </c>
      <c r="J20" s="746" t="s">
        <v>27</v>
      </c>
      <c r="K20" s="860">
        <v>1288400</v>
      </c>
      <c r="L20" s="860">
        <v>1288400</v>
      </c>
      <c r="M20" s="860"/>
      <c r="N20" s="781"/>
      <c r="O20" s="829">
        <v>1536100</v>
      </c>
      <c r="P20" s="740">
        <v>1762800</v>
      </c>
      <c r="Q20" s="1319" t="s">
        <v>224</v>
      </c>
      <c r="R20" s="1332">
        <v>3540</v>
      </c>
      <c r="S20" s="1332">
        <v>3540</v>
      </c>
      <c r="T20" s="1333">
        <v>1500</v>
      </c>
    </row>
    <row r="21" spans="1:22" x14ac:dyDescent="0.25">
      <c r="A21" s="1274"/>
      <c r="B21" s="1277"/>
      <c r="C21" s="1280"/>
      <c r="D21" s="1283"/>
      <c r="E21" s="1286"/>
      <c r="F21" s="1317"/>
      <c r="G21" s="1318"/>
      <c r="H21" s="1318"/>
      <c r="I21" s="1318"/>
      <c r="J21" s="751" t="s">
        <v>33</v>
      </c>
      <c r="K21" s="986"/>
      <c r="L21" s="986"/>
      <c r="M21" s="752"/>
      <c r="N21" s="753"/>
      <c r="O21" s="924"/>
      <c r="P21" s="754"/>
      <c r="Q21" s="1320"/>
      <c r="R21" s="1322"/>
      <c r="S21" s="1322"/>
      <c r="T21" s="1315"/>
    </row>
    <row r="22" spans="1:22" ht="15.75" thickBot="1" x14ac:dyDescent="0.3">
      <c r="A22" s="1275"/>
      <c r="B22" s="1278"/>
      <c r="C22" s="1281"/>
      <c r="D22" s="1284"/>
      <c r="E22" s="1287"/>
      <c r="F22" s="1301"/>
      <c r="G22" s="1303"/>
      <c r="H22" s="1303"/>
      <c r="I22" s="1258"/>
      <c r="J22" s="728" t="s">
        <v>29</v>
      </c>
      <c r="K22" s="729">
        <f>SUM(K20:K21)</f>
        <v>1288400</v>
      </c>
      <c r="L22" s="729">
        <f t="shared" ref="L22:P22" si="4">SUM(L20:L21)</f>
        <v>1288400</v>
      </c>
      <c r="M22" s="729">
        <f t="shared" si="4"/>
        <v>0</v>
      </c>
      <c r="N22" s="730">
        <f t="shared" si="4"/>
        <v>0</v>
      </c>
      <c r="O22" s="763">
        <f t="shared" si="4"/>
        <v>1536100</v>
      </c>
      <c r="P22" s="729">
        <f t="shared" si="4"/>
        <v>1762800</v>
      </c>
      <c r="Q22" s="755"/>
      <c r="R22" s="734"/>
      <c r="S22" s="734"/>
      <c r="T22" s="735"/>
    </row>
    <row r="23" spans="1:22" x14ac:dyDescent="0.25">
      <c r="A23" s="1273" t="s">
        <v>22</v>
      </c>
      <c r="B23" s="1296" t="s">
        <v>22</v>
      </c>
      <c r="C23" s="1298" t="s">
        <v>20</v>
      </c>
      <c r="D23" s="1299" t="s">
        <v>20</v>
      </c>
      <c r="E23" s="1349" t="s">
        <v>49</v>
      </c>
      <c r="F23" s="1300" t="s">
        <v>225</v>
      </c>
      <c r="G23" s="1302" t="s">
        <v>25</v>
      </c>
      <c r="H23" s="1302" t="s">
        <v>83</v>
      </c>
      <c r="I23" s="1257" t="s">
        <v>226</v>
      </c>
      <c r="J23" s="746" t="s">
        <v>27</v>
      </c>
      <c r="K23" s="737">
        <v>500</v>
      </c>
      <c r="L23" s="737">
        <v>500</v>
      </c>
      <c r="M23" s="737"/>
      <c r="N23" s="738"/>
      <c r="O23" s="739">
        <v>600</v>
      </c>
      <c r="P23" s="740">
        <v>700</v>
      </c>
      <c r="Q23" s="1319" t="s">
        <v>227</v>
      </c>
      <c r="R23" s="1321">
        <v>450</v>
      </c>
      <c r="S23" s="1321">
        <v>450</v>
      </c>
      <c r="T23" s="1314">
        <v>450</v>
      </c>
    </row>
    <row r="24" spans="1:22" x14ac:dyDescent="0.25">
      <c r="A24" s="1274"/>
      <c r="B24" s="1375"/>
      <c r="C24" s="1280"/>
      <c r="D24" s="1283"/>
      <c r="E24" s="1286"/>
      <c r="F24" s="1317"/>
      <c r="G24" s="1318"/>
      <c r="H24" s="1318"/>
      <c r="I24" s="1318"/>
      <c r="J24" s="751" t="s">
        <v>62</v>
      </c>
      <c r="K24" s="752">
        <v>185500</v>
      </c>
      <c r="L24" s="752">
        <v>185500</v>
      </c>
      <c r="M24" s="752"/>
      <c r="N24" s="980"/>
      <c r="O24" s="756">
        <v>185500</v>
      </c>
      <c r="P24" s="754">
        <v>185500</v>
      </c>
      <c r="Q24" s="1320"/>
      <c r="R24" s="1322"/>
      <c r="S24" s="1322"/>
      <c r="T24" s="1315"/>
    </row>
    <row r="25" spans="1:22" ht="15.75" thickBot="1" x14ac:dyDescent="0.3">
      <c r="A25" s="1275"/>
      <c r="B25" s="1297"/>
      <c r="C25" s="1281"/>
      <c r="D25" s="1284"/>
      <c r="E25" s="1287"/>
      <c r="F25" s="1301"/>
      <c r="G25" s="1303"/>
      <c r="H25" s="1303"/>
      <c r="I25" s="1258"/>
      <c r="J25" s="728" t="s">
        <v>29</v>
      </c>
      <c r="K25" s="729">
        <f>SUM(K23,K24)</f>
        <v>186000</v>
      </c>
      <c r="L25" s="729">
        <f t="shared" ref="L25:O25" si="5">SUM(L23,L24)</f>
        <v>186000</v>
      </c>
      <c r="M25" s="729">
        <f t="shared" si="5"/>
        <v>0</v>
      </c>
      <c r="N25" s="730">
        <f t="shared" si="5"/>
        <v>0</v>
      </c>
      <c r="O25" s="731">
        <f t="shared" si="5"/>
        <v>186100</v>
      </c>
      <c r="P25" s="729">
        <f>SUM(P23,P24)</f>
        <v>186200</v>
      </c>
      <c r="Q25" s="743"/>
      <c r="R25" s="734"/>
      <c r="S25" s="734"/>
      <c r="T25" s="735"/>
    </row>
    <row r="26" spans="1:22" ht="20.45" customHeight="1" x14ac:dyDescent="0.25">
      <c r="A26" s="1273" t="s">
        <v>22</v>
      </c>
      <c r="B26" s="1296" t="s">
        <v>22</v>
      </c>
      <c r="C26" s="1298" t="s">
        <v>20</v>
      </c>
      <c r="D26" s="1299" t="s">
        <v>20</v>
      </c>
      <c r="E26" s="1349" t="s">
        <v>55</v>
      </c>
      <c r="F26" s="1300" t="s">
        <v>228</v>
      </c>
      <c r="G26" s="1302" t="s">
        <v>25</v>
      </c>
      <c r="H26" s="1302" t="s">
        <v>83</v>
      </c>
      <c r="I26" s="1257" t="s">
        <v>229</v>
      </c>
      <c r="J26" s="746" t="s">
        <v>62</v>
      </c>
      <c r="K26" s="737">
        <v>409700</v>
      </c>
      <c r="L26" s="737">
        <v>409700</v>
      </c>
      <c r="M26" s="737"/>
      <c r="N26" s="738"/>
      <c r="O26" s="747">
        <v>409700</v>
      </c>
      <c r="P26" s="740">
        <v>409700</v>
      </c>
      <c r="Q26" s="748" t="s">
        <v>230</v>
      </c>
      <c r="R26" s="757">
        <v>1400</v>
      </c>
      <c r="S26" s="757">
        <v>1400</v>
      </c>
      <c r="T26" s="758">
        <v>1400</v>
      </c>
    </row>
    <row r="27" spans="1:22" ht="20.45" customHeight="1" x14ac:dyDescent="0.25">
      <c r="A27" s="1274"/>
      <c r="B27" s="1375"/>
      <c r="C27" s="1280"/>
      <c r="D27" s="1283"/>
      <c r="E27" s="1286"/>
      <c r="F27" s="1317"/>
      <c r="G27" s="1318"/>
      <c r="H27" s="1318"/>
      <c r="I27" s="1318"/>
      <c r="J27" s="751" t="s">
        <v>33</v>
      </c>
      <c r="K27" s="986"/>
      <c r="L27" s="986"/>
      <c r="M27" s="752"/>
      <c r="N27" s="753"/>
      <c r="O27" s="808"/>
      <c r="P27" s="754"/>
      <c r="Q27" s="984"/>
      <c r="R27" s="818"/>
      <c r="S27" s="818"/>
      <c r="T27" s="833"/>
    </row>
    <row r="28" spans="1:22" ht="15.75" thickBot="1" x14ac:dyDescent="0.3">
      <c r="A28" s="1275"/>
      <c r="B28" s="1297"/>
      <c r="C28" s="1281"/>
      <c r="D28" s="1284"/>
      <c r="E28" s="1287"/>
      <c r="F28" s="1301"/>
      <c r="G28" s="1303"/>
      <c r="H28" s="1303"/>
      <c r="I28" s="1258"/>
      <c r="J28" s="728" t="s">
        <v>29</v>
      </c>
      <c r="K28" s="729">
        <f>SUM(K26:K26,K27)</f>
        <v>409700</v>
      </c>
      <c r="L28" s="729">
        <f t="shared" ref="L28:N28" si="6">SUM(L26:L26,L27)</f>
        <v>409700</v>
      </c>
      <c r="M28" s="729">
        <f t="shared" si="6"/>
        <v>0</v>
      </c>
      <c r="N28" s="729">
        <f t="shared" si="6"/>
        <v>0</v>
      </c>
      <c r="O28" s="731">
        <f t="shared" ref="O28:P28" si="7">SUM(O26:O26)</f>
        <v>409700</v>
      </c>
      <c r="P28" s="732">
        <f t="shared" si="7"/>
        <v>409700</v>
      </c>
      <c r="Q28" s="743"/>
      <c r="R28" s="734"/>
      <c r="S28" s="734"/>
      <c r="T28" s="735"/>
    </row>
    <row r="29" spans="1:22" ht="22.9" customHeight="1" x14ac:dyDescent="0.25">
      <c r="A29" s="1273" t="s">
        <v>22</v>
      </c>
      <c r="B29" s="1296" t="s">
        <v>22</v>
      </c>
      <c r="C29" s="1298" t="s">
        <v>20</v>
      </c>
      <c r="D29" s="1299" t="s">
        <v>20</v>
      </c>
      <c r="E29" s="1290" t="s">
        <v>59</v>
      </c>
      <c r="F29" s="1300" t="s">
        <v>231</v>
      </c>
      <c r="G29" s="1302" t="s">
        <v>25</v>
      </c>
      <c r="H29" s="1302" t="s">
        <v>83</v>
      </c>
      <c r="I29" s="1257" t="s">
        <v>232</v>
      </c>
      <c r="J29" s="746" t="s">
        <v>62</v>
      </c>
      <c r="K29" s="737">
        <v>71000</v>
      </c>
      <c r="L29" s="737">
        <v>71000</v>
      </c>
      <c r="M29" s="737"/>
      <c r="N29" s="738"/>
      <c r="O29" s="747">
        <v>71000</v>
      </c>
      <c r="P29" s="759">
        <v>71000</v>
      </c>
      <c r="Q29" s="760" t="s">
        <v>233</v>
      </c>
      <c r="R29" s="757">
        <v>780</v>
      </c>
      <c r="S29" s="757">
        <v>780</v>
      </c>
      <c r="T29" s="761">
        <v>650</v>
      </c>
      <c r="U29" s="742"/>
    </row>
    <row r="30" spans="1:22" ht="22.5" thickBot="1" x14ac:dyDescent="0.3">
      <c r="A30" s="1275"/>
      <c r="B30" s="1297"/>
      <c r="C30" s="1281"/>
      <c r="D30" s="1284"/>
      <c r="E30" s="1291"/>
      <c r="F30" s="1301"/>
      <c r="G30" s="1303"/>
      <c r="H30" s="1303"/>
      <c r="I30" s="1258"/>
      <c r="J30" s="728" t="s">
        <v>29</v>
      </c>
      <c r="K30" s="729">
        <f>SUM(K29)</f>
        <v>71000</v>
      </c>
      <c r="L30" s="729">
        <f t="shared" ref="L30:P30" si="8">SUM(L29)</f>
        <v>71000</v>
      </c>
      <c r="M30" s="729">
        <f t="shared" si="8"/>
        <v>0</v>
      </c>
      <c r="N30" s="730">
        <f t="shared" si="8"/>
        <v>0</v>
      </c>
      <c r="O30" s="731">
        <f t="shared" si="8"/>
        <v>71000</v>
      </c>
      <c r="P30" s="729">
        <f t="shared" si="8"/>
        <v>71000</v>
      </c>
      <c r="Q30" s="762" t="s">
        <v>65</v>
      </c>
      <c r="R30" s="734"/>
      <c r="S30" s="734"/>
      <c r="T30" s="735"/>
      <c r="V30" s="718" t="s">
        <v>66</v>
      </c>
    </row>
    <row r="31" spans="1:22" ht="21" x14ac:dyDescent="0.25">
      <c r="A31" s="1273" t="s">
        <v>22</v>
      </c>
      <c r="B31" s="1296" t="s">
        <v>22</v>
      </c>
      <c r="C31" s="1298" t="s">
        <v>20</v>
      </c>
      <c r="D31" s="1299" t="s">
        <v>20</v>
      </c>
      <c r="E31" s="1290" t="s">
        <v>121</v>
      </c>
      <c r="F31" s="1300" t="s">
        <v>234</v>
      </c>
      <c r="G31" s="1302" t="s">
        <v>25</v>
      </c>
      <c r="H31" s="1302" t="s">
        <v>83</v>
      </c>
      <c r="I31" s="1257" t="s">
        <v>143</v>
      </c>
      <c r="J31" s="746" t="s">
        <v>27</v>
      </c>
      <c r="K31" s="737">
        <v>120000</v>
      </c>
      <c r="L31" s="737">
        <v>120000</v>
      </c>
      <c r="M31" s="737"/>
      <c r="N31" s="738"/>
      <c r="O31" s="747">
        <v>138000</v>
      </c>
      <c r="P31" s="759">
        <v>158700</v>
      </c>
      <c r="Q31" s="760" t="s">
        <v>235</v>
      </c>
      <c r="R31" s="757">
        <v>200</v>
      </c>
      <c r="S31" s="757">
        <v>200</v>
      </c>
      <c r="T31" s="761">
        <v>200</v>
      </c>
      <c r="U31" s="742"/>
    </row>
    <row r="32" spans="1:22" ht="22.5" thickBot="1" x14ac:dyDescent="0.3">
      <c r="A32" s="1275"/>
      <c r="B32" s="1297"/>
      <c r="C32" s="1281"/>
      <c r="D32" s="1284"/>
      <c r="E32" s="1291"/>
      <c r="F32" s="1301"/>
      <c r="G32" s="1303"/>
      <c r="H32" s="1303"/>
      <c r="I32" s="1258"/>
      <c r="J32" s="728" t="s">
        <v>29</v>
      </c>
      <c r="K32" s="729">
        <f>SUM(K31)</f>
        <v>120000</v>
      </c>
      <c r="L32" s="729">
        <f t="shared" ref="L32:P32" si="9">SUM(L31)</f>
        <v>120000</v>
      </c>
      <c r="M32" s="729">
        <f t="shared" si="9"/>
        <v>0</v>
      </c>
      <c r="N32" s="730">
        <f t="shared" si="9"/>
        <v>0</v>
      </c>
      <c r="O32" s="731">
        <f t="shared" si="9"/>
        <v>138000</v>
      </c>
      <c r="P32" s="729">
        <f t="shared" si="9"/>
        <v>158700</v>
      </c>
      <c r="Q32" s="762" t="s">
        <v>65</v>
      </c>
      <c r="R32" s="734"/>
      <c r="S32" s="734"/>
      <c r="T32" s="735"/>
    </row>
    <row r="33" spans="1:21" ht="21" x14ac:dyDescent="0.25">
      <c r="A33" s="1273" t="s">
        <v>22</v>
      </c>
      <c r="B33" s="1296" t="s">
        <v>22</v>
      </c>
      <c r="C33" s="1298" t="s">
        <v>20</v>
      </c>
      <c r="D33" s="1299" t="s">
        <v>20</v>
      </c>
      <c r="E33" s="1290" t="s">
        <v>125</v>
      </c>
      <c r="F33" s="1300" t="s">
        <v>236</v>
      </c>
      <c r="G33" s="1302" t="s">
        <v>25</v>
      </c>
      <c r="H33" s="1302" t="s">
        <v>83</v>
      </c>
      <c r="I33" s="1257" t="s">
        <v>217</v>
      </c>
      <c r="J33" s="746" t="s">
        <v>27</v>
      </c>
      <c r="K33" s="737">
        <v>18000</v>
      </c>
      <c r="L33" s="737">
        <v>18000</v>
      </c>
      <c r="M33" s="737"/>
      <c r="N33" s="738"/>
      <c r="O33" s="747">
        <v>20700</v>
      </c>
      <c r="P33" s="759">
        <v>23800</v>
      </c>
      <c r="Q33" s="748" t="s">
        <v>237</v>
      </c>
      <c r="R33" s="757">
        <v>1300</v>
      </c>
      <c r="S33" s="757">
        <v>1300</v>
      </c>
      <c r="T33" s="761">
        <v>1300</v>
      </c>
      <c r="U33" s="742"/>
    </row>
    <row r="34" spans="1:21" ht="28.15" customHeight="1" thickBot="1" x14ac:dyDescent="0.3">
      <c r="A34" s="1275"/>
      <c r="B34" s="1297"/>
      <c r="C34" s="1281"/>
      <c r="D34" s="1284"/>
      <c r="E34" s="1291"/>
      <c r="F34" s="1301"/>
      <c r="G34" s="1303"/>
      <c r="H34" s="1303"/>
      <c r="I34" s="1258"/>
      <c r="J34" s="728" t="s">
        <v>29</v>
      </c>
      <c r="K34" s="729">
        <f>SUM(K33)</f>
        <v>18000</v>
      </c>
      <c r="L34" s="729">
        <f t="shared" ref="L34:P34" si="10">SUM(L33)</f>
        <v>18000</v>
      </c>
      <c r="M34" s="729">
        <f t="shared" si="10"/>
        <v>0</v>
      </c>
      <c r="N34" s="730">
        <f t="shared" si="10"/>
        <v>0</v>
      </c>
      <c r="O34" s="763">
        <f t="shared" si="10"/>
        <v>20700</v>
      </c>
      <c r="P34" s="729">
        <f t="shared" si="10"/>
        <v>23800</v>
      </c>
      <c r="Q34" s="764" t="s">
        <v>65</v>
      </c>
      <c r="R34" s="734"/>
      <c r="S34" s="734"/>
      <c r="T34" s="735"/>
    </row>
    <row r="35" spans="1:21" x14ac:dyDescent="0.25">
      <c r="A35" s="1273" t="s">
        <v>22</v>
      </c>
      <c r="B35" s="1296" t="s">
        <v>22</v>
      </c>
      <c r="C35" s="1298" t="s">
        <v>20</v>
      </c>
      <c r="D35" s="1299" t="s">
        <v>20</v>
      </c>
      <c r="E35" s="1290" t="s">
        <v>94</v>
      </c>
      <c r="F35" s="1300" t="s">
        <v>238</v>
      </c>
      <c r="G35" s="1302" t="s">
        <v>25</v>
      </c>
      <c r="H35" s="1302" t="s">
        <v>83</v>
      </c>
      <c r="I35" s="1257" t="s">
        <v>79</v>
      </c>
      <c r="J35" s="736" t="s">
        <v>239</v>
      </c>
      <c r="K35" s="737"/>
      <c r="L35" s="737"/>
      <c r="M35" s="737"/>
      <c r="N35" s="738"/>
      <c r="O35" s="739"/>
      <c r="P35" s="759"/>
      <c r="Q35" s="1366" t="s">
        <v>240</v>
      </c>
      <c r="R35" s="1321">
        <v>2950</v>
      </c>
      <c r="S35" s="1321">
        <v>2950</v>
      </c>
      <c r="T35" s="1314">
        <v>2950</v>
      </c>
    </row>
    <row r="36" spans="1:21" x14ac:dyDescent="0.25">
      <c r="A36" s="1274"/>
      <c r="B36" s="1375"/>
      <c r="C36" s="1280"/>
      <c r="D36" s="1283"/>
      <c r="E36" s="1286"/>
      <c r="F36" s="1317"/>
      <c r="G36" s="1318"/>
      <c r="H36" s="1318"/>
      <c r="I36" s="1318"/>
      <c r="J36" s="765" t="s">
        <v>166</v>
      </c>
      <c r="K36" s="766"/>
      <c r="L36" s="766"/>
      <c r="M36" s="766"/>
      <c r="N36" s="767"/>
      <c r="O36" s="768"/>
      <c r="P36" s="769"/>
      <c r="Q36" s="1320"/>
      <c r="R36" s="1322"/>
      <c r="S36" s="1322"/>
      <c r="T36" s="1315"/>
    </row>
    <row r="37" spans="1:21" ht="22.5" thickBot="1" x14ac:dyDescent="0.3">
      <c r="A37" s="1275"/>
      <c r="B37" s="1297"/>
      <c r="C37" s="1281"/>
      <c r="D37" s="1284"/>
      <c r="E37" s="1291"/>
      <c r="F37" s="1301"/>
      <c r="G37" s="1303"/>
      <c r="H37" s="1303"/>
      <c r="I37" s="1258"/>
      <c r="J37" s="728" t="s">
        <v>29</v>
      </c>
      <c r="K37" s="729">
        <f>SUM(K35,K36)</f>
        <v>0</v>
      </c>
      <c r="L37" s="729">
        <f t="shared" ref="L37:P37" si="11">SUM(L35,L36)</f>
        <v>0</v>
      </c>
      <c r="M37" s="729">
        <f t="shared" si="11"/>
        <v>0</v>
      </c>
      <c r="N37" s="730">
        <f t="shared" si="11"/>
        <v>0</v>
      </c>
      <c r="O37" s="731">
        <f t="shared" si="11"/>
        <v>0</v>
      </c>
      <c r="P37" s="729">
        <f t="shared" si="11"/>
        <v>0</v>
      </c>
      <c r="Q37" s="762" t="s">
        <v>65</v>
      </c>
      <c r="R37" s="744"/>
      <c r="S37" s="744"/>
      <c r="T37" s="745"/>
    </row>
    <row r="38" spans="1:21" ht="21" x14ac:dyDescent="0.25">
      <c r="A38" s="1273" t="s">
        <v>22</v>
      </c>
      <c r="B38" s="1296" t="s">
        <v>22</v>
      </c>
      <c r="C38" s="1298" t="s">
        <v>20</v>
      </c>
      <c r="D38" s="1299" t="s">
        <v>20</v>
      </c>
      <c r="E38" s="1290" t="s">
        <v>97</v>
      </c>
      <c r="F38" s="1300" t="s">
        <v>756</v>
      </c>
      <c r="G38" s="1302" t="s">
        <v>25</v>
      </c>
      <c r="H38" s="1302" t="s">
        <v>83</v>
      </c>
      <c r="I38" s="1257"/>
      <c r="J38" s="746" t="s">
        <v>33</v>
      </c>
      <c r="K38" s="737"/>
      <c r="L38" s="737"/>
      <c r="M38" s="737"/>
      <c r="N38" s="738"/>
      <c r="O38" s="747"/>
      <c r="P38" s="759"/>
      <c r="Q38" s="760" t="s">
        <v>753</v>
      </c>
      <c r="R38" s="982">
        <v>40</v>
      </c>
      <c r="S38" s="982">
        <v>40</v>
      </c>
      <c r="T38" s="983">
        <v>40</v>
      </c>
      <c r="U38" s="742"/>
    </row>
    <row r="39" spans="1:21" ht="22.5" thickBot="1" x14ac:dyDescent="0.3">
      <c r="A39" s="1275"/>
      <c r="B39" s="1297"/>
      <c r="C39" s="1281"/>
      <c r="D39" s="1284"/>
      <c r="E39" s="1291"/>
      <c r="F39" s="1301"/>
      <c r="G39" s="1303"/>
      <c r="H39" s="1303"/>
      <c r="I39" s="1258"/>
      <c r="J39" s="728" t="s">
        <v>29</v>
      </c>
      <c r="K39" s="729">
        <f>SUM(K38)</f>
        <v>0</v>
      </c>
      <c r="L39" s="729">
        <f t="shared" ref="L39:P39" si="12">SUM(L38)</f>
        <v>0</v>
      </c>
      <c r="M39" s="729">
        <f t="shared" si="12"/>
        <v>0</v>
      </c>
      <c r="N39" s="730">
        <f t="shared" si="12"/>
        <v>0</v>
      </c>
      <c r="O39" s="731">
        <f t="shared" si="12"/>
        <v>0</v>
      </c>
      <c r="P39" s="729">
        <f t="shared" si="12"/>
        <v>0</v>
      </c>
      <c r="Q39" s="762" t="s">
        <v>65</v>
      </c>
      <c r="R39" s="734"/>
      <c r="S39" s="734"/>
      <c r="T39" s="735"/>
    </row>
    <row r="40" spans="1:21" ht="15.75" thickBot="1" x14ac:dyDescent="0.3">
      <c r="A40" s="722" t="s">
        <v>22</v>
      </c>
      <c r="B40" s="770" t="s">
        <v>22</v>
      </c>
      <c r="C40" s="771" t="s">
        <v>20</v>
      </c>
      <c r="D40" s="772" t="s">
        <v>20</v>
      </c>
      <c r="E40" s="1304" t="s">
        <v>67</v>
      </c>
      <c r="F40" s="1305"/>
      <c r="G40" s="1305"/>
      <c r="H40" s="1305"/>
      <c r="I40" s="1305"/>
      <c r="J40" s="1307"/>
      <c r="K40" s="773">
        <f>SUM(K14,K16,K19,K22,K25,K28,K30,K32,K34,K37,K39)</f>
        <v>5473500</v>
      </c>
      <c r="L40" s="773">
        <f>SUM(L14,L16,L19,L22,L25,L28,L30,L32,L34,L37,L39)</f>
        <v>5473500</v>
      </c>
      <c r="M40" s="773">
        <f>SUM(M14,M16,M19,M22,M25,M28,M30,M32,M34,M37,M39)</f>
        <v>85800</v>
      </c>
      <c r="N40" s="773">
        <f>SUM(N14,N16,N19,N22,N25,N28,N30,N32,N34,N37,N39)</f>
        <v>0</v>
      </c>
      <c r="O40" s="773">
        <f>SUM(O14,O16,O19,O22,O25,O28,O30,O32,O34,O37,)</f>
        <v>5799500</v>
      </c>
      <c r="P40" s="773">
        <f>SUM(P14,P16,P19,P22,P25,P28,P30,P32,P34,P37,)</f>
        <v>6110400</v>
      </c>
      <c r="Q40" s="774"/>
      <c r="R40" s="775"/>
      <c r="S40" s="776"/>
      <c r="T40" s="777"/>
    </row>
    <row r="41" spans="1:21" ht="36" customHeight="1" thickBot="1" x14ac:dyDescent="0.3">
      <c r="A41" s="722" t="s">
        <v>22</v>
      </c>
      <c r="B41" s="778" t="s">
        <v>22</v>
      </c>
      <c r="C41" s="727" t="s">
        <v>20</v>
      </c>
      <c r="D41" s="779" t="s">
        <v>22</v>
      </c>
      <c r="E41" s="1372" t="s">
        <v>697</v>
      </c>
      <c r="F41" s="1373"/>
      <c r="G41" s="1373"/>
      <c r="H41" s="1373"/>
      <c r="I41" s="1373"/>
      <c r="J41" s="1373"/>
      <c r="K41" s="1373"/>
      <c r="L41" s="1373"/>
      <c r="M41" s="1373"/>
      <c r="N41" s="1373"/>
      <c r="O41" s="1373"/>
      <c r="P41" s="1373"/>
      <c r="Q41" s="1374"/>
      <c r="R41" s="1374"/>
      <c r="S41" s="1374"/>
      <c r="T41" s="1374"/>
    </row>
    <row r="42" spans="1:21" ht="17.45" customHeight="1" x14ac:dyDescent="0.25">
      <c r="A42" s="1345" t="s">
        <v>22</v>
      </c>
      <c r="B42" s="1276" t="s">
        <v>22</v>
      </c>
      <c r="C42" s="1279" t="s">
        <v>20</v>
      </c>
      <c r="D42" s="1282" t="s">
        <v>22</v>
      </c>
      <c r="E42" s="1285" t="s">
        <v>20</v>
      </c>
      <c r="F42" s="1300" t="s">
        <v>241</v>
      </c>
      <c r="G42" s="1337" t="s">
        <v>242</v>
      </c>
      <c r="H42" s="1257" t="s">
        <v>243</v>
      </c>
      <c r="I42" s="1257" t="s">
        <v>244</v>
      </c>
      <c r="J42" s="746" t="s">
        <v>27</v>
      </c>
      <c r="K42" s="860">
        <v>174200</v>
      </c>
      <c r="L42" s="860">
        <v>174200</v>
      </c>
      <c r="M42" s="860">
        <v>154400</v>
      </c>
      <c r="N42" s="781"/>
      <c r="O42" s="780">
        <v>174200</v>
      </c>
      <c r="P42" s="781">
        <v>174200</v>
      </c>
      <c r="Q42" s="1334" t="s">
        <v>245</v>
      </c>
      <c r="R42" s="1328">
        <v>8</v>
      </c>
      <c r="S42" s="1328">
        <v>8</v>
      </c>
      <c r="T42" s="1330">
        <v>8</v>
      </c>
    </row>
    <row r="43" spans="1:21" ht="16.899999999999999" customHeight="1" x14ac:dyDescent="0.25">
      <c r="A43" s="1346"/>
      <c r="B43" s="1348"/>
      <c r="C43" s="1298"/>
      <c r="D43" s="1299"/>
      <c r="E43" s="1349"/>
      <c r="F43" s="1371"/>
      <c r="G43" s="1302"/>
      <c r="H43" s="1369"/>
      <c r="I43" s="1369"/>
      <c r="J43" s="802" t="s">
        <v>32</v>
      </c>
      <c r="K43" s="766">
        <v>18500</v>
      </c>
      <c r="L43" s="766">
        <v>18500</v>
      </c>
      <c r="M43" s="766"/>
      <c r="N43" s="767"/>
      <c r="O43" s="782">
        <v>18500</v>
      </c>
      <c r="P43" s="767">
        <v>18500</v>
      </c>
      <c r="Q43" s="1335"/>
      <c r="R43" s="1364"/>
      <c r="S43" s="1364"/>
      <c r="T43" s="1365"/>
    </row>
    <row r="44" spans="1:21" ht="16.899999999999999" customHeight="1" x14ac:dyDescent="0.25">
      <c r="A44" s="1346"/>
      <c r="B44" s="1277"/>
      <c r="C44" s="1280"/>
      <c r="D44" s="1283"/>
      <c r="E44" s="1286"/>
      <c r="F44" s="1317"/>
      <c r="G44" s="1318"/>
      <c r="H44" s="1369"/>
      <c r="I44" s="1369"/>
      <c r="J44" s="861" t="s">
        <v>33</v>
      </c>
      <c r="K44" s="831"/>
      <c r="L44" s="831"/>
      <c r="M44" s="831"/>
      <c r="N44" s="784"/>
      <c r="O44" s="783"/>
      <c r="P44" s="784"/>
      <c r="Q44" s="1336"/>
      <c r="R44" s="1367"/>
      <c r="S44" s="1367"/>
      <c r="T44" s="1368"/>
    </row>
    <row r="45" spans="1:21" ht="18.600000000000001" customHeight="1" thickBot="1" x14ac:dyDescent="0.3">
      <c r="A45" s="1347"/>
      <c r="B45" s="1278"/>
      <c r="C45" s="1281"/>
      <c r="D45" s="1284"/>
      <c r="E45" s="1287"/>
      <c r="F45" s="1301"/>
      <c r="G45" s="1303"/>
      <c r="H45" s="1370"/>
      <c r="I45" s="1370"/>
      <c r="J45" s="728" t="s">
        <v>29</v>
      </c>
      <c r="K45" s="729">
        <f>SUM(K42,K43,K44)</f>
        <v>192700</v>
      </c>
      <c r="L45" s="729">
        <f t="shared" ref="L45:P45" si="13">SUM(L42,L43,L44)</f>
        <v>192700</v>
      </c>
      <c r="M45" s="729">
        <f t="shared" si="13"/>
        <v>154400</v>
      </c>
      <c r="N45" s="730">
        <f t="shared" si="13"/>
        <v>0</v>
      </c>
      <c r="O45" s="731">
        <f t="shared" si="13"/>
        <v>192700</v>
      </c>
      <c r="P45" s="730">
        <f t="shared" si="13"/>
        <v>192700</v>
      </c>
      <c r="Q45" s="785"/>
      <c r="R45" s="786"/>
      <c r="S45" s="786"/>
      <c r="T45" s="787"/>
    </row>
    <row r="46" spans="1:21" ht="18.600000000000001" customHeight="1" x14ac:dyDescent="0.25">
      <c r="A46" s="1345" t="s">
        <v>22</v>
      </c>
      <c r="B46" s="1288" t="s">
        <v>22</v>
      </c>
      <c r="C46" s="1294" t="s">
        <v>20</v>
      </c>
      <c r="D46" s="1292" t="s">
        <v>22</v>
      </c>
      <c r="E46" s="1290" t="s">
        <v>22</v>
      </c>
      <c r="F46" s="1300" t="s">
        <v>246</v>
      </c>
      <c r="G46" s="1257" t="s">
        <v>242</v>
      </c>
      <c r="H46" s="1257" t="s">
        <v>243</v>
      </c>
      <c r="I46" s="1257" t="s">
        <v>244</v>
      </c>
      <c r="J46" s="746" t="s">
        <v>27</v>
      </c>
      <c r="K46" s="860">
        <v>183300</v>
      </c>
      <c r="L46" s="860">
        <v>183300</v>
      </c>
      <c r="M46" s="860">
        <v>135400</v>
      </c>
      <c r="N46" s="781"/>
      <c r="O46" s="829">
        <v>165400</v>
      </c>
      <c r="P46" s="781">
        <v>173700</v>
      </c>
      <c r="Q46" s="1363" t="s">
        <v>247</v>
      </c>
      <c r="R46" s="1364">
        <v>35</v>
      </c>
      <c r="S46" s="1364">
        <v>40</v>
      </c>
      <c r="T46" s="1365">
        <v>40</v>
      </c>
    </row>
    <row r="47" spans="1:21" ht="15" customHeight="1" x14ac:dyDescent="0.25">
      <c r="A47" s="1346"/>
      <c r="B47" s="1277"/>
      <c r="C47" s="1280"/>
      <c r="D47" s="1283"/>
      <c r="E47" s="1286"/>
      <c r="F47" s="1317"/>
      <c r="G47" s="1318"/>
      <c r="H47" s="1318"/>
      <c r="I47" s="1318"/>
      <c r="J47" s="816" t="s">
        <v>32</v>
      </c>
      <c r="K47" s="766">
        <v>1200</v>
      </c>
      <c r="L47" s="766">
        <v>1200</v>
      </c>
      <c r="M47" s="766"/>
      <c r="N47" s="767"/>
      <c r="O47" s="820">
        <v>1200</v>
      </c>
      <c r="P47" s="767">
        <v>1200</v>
      </c>
      <c r="Q47" s="1363"/>
      <c r="R47" s="1367"/>
      <c r="S47" s="1367"/>
      <c r="T47" s="1368"/>
    </row>
    <row r="48" spans="1:21" ht="15" customHeight="1" x14ac:dyDescent="0.25">
      <c r="A48" s="1346"/>
      <c r="B48" s="1277"/>
      <c r="C48" s="1280"/>
      <c r="D48" s="1283"/>
      <c r="E48" s="1286"/>
      <c r="F48" s="1317"/>
      <c r="G48" s="1318"/>
      <c r="H48" s="1318"/>
      <c r="I48" s="1318"/>
      <c r="J48" s="751" t="s">
        <v>33</v>
      </c>
      <c r="K48" s="831"/>
      <c r="L48" s="831"/>
      <c r="M48" s="831"/>
      <c r="N48" s="784"/>
      <c r="O48" s="828"/>
      <c r="P48" s="784"/>
      <c r="Q48" s="922"/>
      <c r="R48" s="818"/>
      <c r="S48" s="818"/>
      <c r="T48" s="833"/>
    </row>
    <row r="49" spans="1:21" ht="19.149999999999999" customHeight="1" thickBot="1" x14ac:dyDescent="0.3">
      <c r="A49" s="1347"/>
      <c r="B49" s="1289"/>
      <c r="C49" s="1295"/>
      <c r="D49" s="1293"/>
      <c r="E49" s="1291"/>
      <c r="F49" s="1301"/>
      <c r="G49" s="1258"/>
      <c r="H49" s="1258"/>
      <c r="I49" s="1258"/>
      <c r="J49" s="728" t="s">
        <v>29</v>
      </c>
      <c r="K49" s="729">
        <f>SUM(K46:K48)</f>
        <v>184500</v>
      </c>
      <c r="L49" s="729">
        <f t="shared" ref="L49:P49" si="14">SUM(L46:L48)</f>
        <v>184500</v>
      </c>
      <c r="M49" s="729">
        <f t="shared" si="14"/>
        <v>135400</v>
      </c>
      <c r="N49" s="730">
        <f t="shared" si="14"/>
        <v>0</v>
      </c>
      <c r="O49" s="763">
        <f t="shared" si="14"/>
        <v>166600</v>
      </c>
      <c r="P49" s="729">
        <f t="shared" si="14"/>
        <v>174900</v>
      </c>
      <c r="Q49" s="788"/>
      <c r="R49" s="786"/>
      <c r="S49" s="786"/>
      <c r="T49" s="787"/>
    </row>
    <row r="50" spans="1:21" x14ac:dyDescent="0.25">
      <c r="A50" s="1345" t="s">
        <v>22</v>
      </c>
      <c r="B50" s="1288" t="s">
        <v>22</v>
      </c>
      <c r="C50" s="1294" t="s">
        <v>20</v>
      </c>
      <c r="D50" s="1292" t="s">
        <v>22</v>
      </c>
      <c r="E50" s="1290" t="s">
        <v>39</v>
      </c>
      <c r="F50" s="1300" t="s">
        <v>248</v>
      </c>
      <c r="G50" s="1257" t="s">
        <v>249</v>
      </c>
      <c r="H50" s="1257" t="s">
        <v>138</v>
      </c>
      <c r="I50" s="1257" t="s">
        <v>146</v>
      </c>
      <c r="J50" s="746" t="s">
        <v>27</v>
      </c>
      <c r="K50" s="737">
        <v>635100</v>
      </c>
      <c r="L50" s="737">
        <v>632100</v>
      </c>
      <c r="M50" s="737">
        <v>534500</v>
      </c>
      <c r="N50" s="738">
        <v>3000</v>
      </c>
      <c r="O50" s="789">
        <v>666800</v>
      </c>
      <c r="P50" s="769">
        <v>700100</v>
      </c>
      <c r="Q50" s="1319" t="s">
        <v>245</v>
      </c>
      <c r="R50" s="1328">
        <v>42</v>
      </c>
      <c r="S50" s="1328">
        <v>45</v>
      </c>
      <c r="T50" s="1330">
        <v>47</v>
      </c>
      <c r="U50" s="742"/>
    </row>
    <row r="51" spans="1:21" x14ac:dyDescent="0.25">
      <c r="A51" s="1346"/>
      <c r="B51" s="1277"/>
      <c r="C51" s="1280"/>
      <c r="D51" s="1283"/>
      <c r="E51" s="1286"/>
      <c r="F51" s="1317"/>
      <c r="G51" s="1318"/>
      <c r="H51" s="1318"/>
      <c r="I51" s="1318"/>
      <c r="J51" s="802" t="s">
        <v>62</v>
      </c>
      <c r="K51" s="766">
        <v>244100</v>
      </c>
      <c r="L51" s="766">
        <v>244100</v>
      </c>
      <c r="M51" s="766">
        <v>201000</v>
      </c>
      <c r="N51" s="767"/>
      <c r="O51" s="790">
        <v>245100</v>
      </c>
      <c r="P51" s="791">
        <v>251000</v>
      </c>
      <c r="Q51" s="1366"/>
      <c r="R51" s="1364"/>
      <c r="S51" s="1364"/>
      <c r="T51" s="1365"/>
      <c r="U51" s="742"/>
    </row>
    <row r="52" spans="1:21" x14ac:dyDescent="0.25">
      <c r="A52" s="1346"/>
      <c r="B52" s="1277"/>
      <c r="C52" s="1280"/>
      <c r="D52" s="1283"/>
      <c r="E52" s="1286"/>
      <c r="F52" s="1317"/>
      <c r="G52" s="1318"/>
      <c r="H52" s="1318"/>
      <c r="I52" s="1318"/>
      <c r="J52" s="802" t="s">
        <v>32</v>
      </c>
      <c r="K52" s="766">
        <v>247000</v>
      </c>
      <c r="L52" s="766">
        <v>247000</v>
      </c>
      <c r="M52" s="766">
        <v>180000</v>
      </c>
      <c r="N52" s="767"/>
      <c r="O52" s="790">
        <v>248000</v>
      </c>
      <c r="P52" s="769">
        <v>249000</v>
      </c>
      <c r="Q52" s="1366"/>
      <c r="R52" s="1364"/>
      <c r="S52" s="1364"/>
      <c r="T52" s="1365"/>
      <c r="U52" s="742"/>
    </row>
    <row r="53" spans="1:21" x14ac:dyDescent="0.25">
      <c r="A53" s="1346"/>
      <c r="B53" s="1277"/>
      <c r="C53" s="1280"/>
      <c r="D53" s="1283"/>
      <c r="E53" s="1286"/>
      <c r="F53" s="1317"/>
      <c r="G53" s="1318"/>
      <c r="H53" s="1318"/>
      <c r="I53" s="1318"/>
      <c r="J53" s="861" t="s">
        <v>33</v>
      </c>
      <c r="K53" s="831"/>
      <c r="L53" s="831"/>
      <c r="M53" s="831"/>
      <c r="N53" s="784"/>
      <c r="O53" s="792"/>
      <c r="P53" s="793"/>
      <c r="Q53" s="1320"/>
      <c r="R53" s="1367"/>
      <c r="S53" s="1367"/>
      <c r="T53" s="1368"/>
    </row>
    <row r="54" spans="1:21" ht="15.75" thickBot="1" x14ac:dyDescent="0.3">
      <c r="A54" s="1347"/>
      <c r="B54" s="1289"/>
      <c r="C54" s="1295"/>
      <c r="D54" s="1293"/>
      <c r="E54" s="1291"/>
      <c r="F54" s="1301"/>
      <c r="G54" s="1258"/>
      <c r="H54" s="1258"/>
      <c r="I54" s="1258"/>
      <c r="J54" s="728" t="s">
        <v>29</v>
      </c>
      <c r="K54" s="729">
        <f>SUM(K50,K51,K52,K53)</f>
        <v>1126200</v>
      </c>
      <c r="L54" s="729">
        <f t="shared" ref="L54:N54" si="15">SUM(L50,L51,L52,L53)</f>
        <v>1123200</v>
      </c>
      <c r="M54" s="729">
        <f>SUM(M50,M51,M52,M53)</f>
        <v>915500</v>
      </c>
      <c r="N54" s="730">
        <f t="shared" si="15"/>
        <v>3000</v>
      </c>
      <c r="O54" s="731">
        <f t="shared" ref="O54:P54" si="16">SUM(O50,O51,O52)</f>
        <v>1159900</v>
      </c>
      <c r="P54" s="730">
        <f t="shared" si="16"/>
        <v>1200100</v>
      </c>
      <c r="Q54" s="794"/>
      <c r="R54" s="795"/>
      <c r="S54" s="795"/>
      <c r="T54" s="796"/>
    </row>
    <row r="55" spans="1:21" ht="19.149999999999999" customHeight="1" x14ac:dyDescent="0.25">
      <c r="A55" s="1345" t="s">
        <v>22</v>
      </c>
      <c r="B55" s="1288" t="s">
        <v>22</v>
      </c>
      <c r="C55" s="1294" t="s">
        <v>20</v>
      </c>
      <c r="D55" s="1292" t="s">
        <v>22</v>
      </c>
      <c r="E55" s="1290" t="s">
        <v>45</v>
      </c>
      <c r="F55" s="1300" t="s">
        <v>250</v>
      </c>
      <c r="G55" s="1257" t="s">
        <v>249</v>
      </c>
      <c r="H55" s="1257" t="s">
        <v>138</v>
      </c>
      <c r="I55" s="1257" t="s">
        <v>146</v>
      </c>
      <c r="J55" s="746" t="s">
        <v>62</v>
      </c>
      <c r="K55" s="860">
        <v>29100</v>
      </c>
      <c r="L55" s="860">
        <v>29100</v>
      </c>
      <c r="M55" s="860">
        <v>28700</v>
      </c>
      <c r="N55" s="781"/>
      <c r="O55" s="768">
        <v>30500</v>
      </c>
      <c r="P55" s="769">
        <v>32500</v>
      </c>
      <c r="Q55" s="1326" t="s">
        <v>251</v>
      </c>
      <c r="R55" s="1328">
        <v>40</v>
      </c>
      <c r="S55" s="1328">
        <v>40</v>
      </c>
      <c r="T55" s="1330">
        <v>42</v>
      </c>
    </row>
    <row r="56" spans="1:21" ht="19.899999999999999" customHeight="1" x14ac:dyDescent="0.25">
      <c r="A56" s="1346"/>
      <c r="B56" s="1277"/>
      <c r="C56" s="1280"/>
      <c r="D56" s="1283"/>
      <c r="E56" s="1286"/>
      <c r="F56" s="1317"/>
      <c r="G56" s="1318"/>
      <c r="H56" s="1318"/>
      <c r="I56" s="1318"/>
      <c r="J56" s="802" t="s">
        <v>32</v>
      </c>
      <c r="K56" s="766">
        <v>26000</v>
      </c>
      <c r="L56" s="766">
        <v>26000</v>
      </c>
      <c r="M56" s="766"/>
      <c r="N56" s="767"/>
      <c r="O56" s="768">
        <v>27000</v>
      </c>
      <c r="P56" s="769">
        <v>28000</v>
      </c>
      <c r="Q56" s="1363"/>
      <c r="R56" s="1364"/>
      <c r="S56" s="1364"/>
      <c r="T56" s="1365"/>
    </row>
    <row r="57" spans="1:21" ht="18.600000000000001" customHeight="1" thickBot="1" x14ac:dyDescent="0.3">
      <c r="A57" s="1347"/>
      <c r="B57" s="1289"/>
      <c r="C57" s="1295"/>
      <c r="D57" s="1293"/>
      <c r="E57" s="1291"/>
      <c r="F57" s="1301"/>
      <c r="G57" s="1258"/>
      <c r="H57" s="1258"/>
      <c r="I57" s="1258"/>
      <c r="J57" s="728" t="s">
        <v>29</v>
      </c>
      <c r="K57" s="729">
        <f>SUM(K55,K56)</f>
        <v>55100</v>
      </c>
      <c r="L57" s="729">
        <f>SUM(L55,L56)</f>
        <v>55100</v>
      </c>
      <c r="M57" s="729">
        <f t="shared" ref="M57:P57" si="17">SUM(M55,M56)</f>
        <v>28700</v>
      </c>
      <c r="N57" s="730">
        <f t="shared" si="17"/>
        <v>0</v>
      </c>
      <c r="O57" s="763">
        <f t="shared" si="17"/>
        <v>57500</v>
      </c>
      <c r="P57" s="729">
        <f t="shared" si="17"/>
        <v>60500</v>
      </c>
      <c r="Q57" s="788"/>
      <c r="R57" s="786"/>
      <c r="S57" s="786"/>
      <c r="T57" s="787"/>
    </row>
    <row r="58" spans="1:21" ht="14.45" customHeight="1" x14ac:dyDescent="0.25">
      <c r="A58" s="1345" t="s">
        <v>22</v>
      </c>
      <c r="B58" s="1348" t="s">
        <v>22</v>
      </c>
      <c r="C58" s="1298" t="s">
        <v>20</v>
      </c>
      <c r="D58" s="1299" t="s">
        <v>22</v>
      </c>
      <c r="E58" s="1349" t="s">
        <v>49</v>
      </c>
      <c r="F58" s="1300" t="s">
        <v>252</v>
      </c>
      <c r="G58" s="1302" t="s">
        <v>253</v>
      </c>
      <c r="H58" s="1257" t="s">
        <v>138</v>
      </c>
      <c r="I58" s="797" t="s">
        <v>217</v>
      </c>
      <c r="J58" s="746" t="s">
        <v>27</v>
      </c>
      <c r="K58" s="737">
        <v>510700</v>
      </c>
      <c r="L58" s="737">
        <v>510700</v>
      </c>
      <c r="M58" s="737">
        <v>450000</v>
      </c>
      <c r="N58" s="738"/>
      <c r="O58" s="739">
        <v>536200</v>
      </c>
      <c r="P58" s="759">
        <v>563000</v>
      </c>
      <c r="Q58" s="1326" t="s">
        <v>254</v>
      </c>
      <c r="R58" s="1321">
        <v>230</v>
      </c>
      <c r="S58" s="1321">
        <v>235</v>
      </c>
      <c r="T58" s="1333">
        <v>240</v>
      </c>
    </row>
    <row r="59" spans="1:21" ht="14.45" customHeight="1" x14ac:dyDescent="0.25">
      <c r="A59" s="1346"/>
      <c r="B59" s="1277"/>
      <c r="C59" s="1280"/>
      <c r="D59" s="1283"/>
      <c r="E59" s="1286"/>
      <c r="F59" s="1317"/>
      <c r="G59" s="1318"/>
      <c r="H59" s="1318"/>
      <c r="I59" s="798" t="s">
        <v>146</v>
      </c>
      <c r="J59" s="751" t="s">
        <v>32</v>
      </c>
      <c r="K59" s="752">
        <v>2000</v>
      </c>
      <c r="L59" s="752">
        <v>2000</v>
      </c>
      <c r="M59" s="752"/>
      <c r="N59" s="753"/>
      <c r="O59" s="756">
        <v>3000</v>
      </c>
      <c r="P59" s="769">
        <v>4000</v>
      </c>
      <c r="Q59" s="1362"/>
      <c r="R59" s="1322"/>
      <c r="S59" s="1322"/>
      <c r="T59" s="1315"/>
    </row>
    <row r="60" spans="1:21" ht="15.75" thickBot="1" x14ac:dyDescent="0.3">
      <c r="A60" s="1347"/>
      <c r="B60" s="1278"/>
      <c r="C60" s="1281"/>
      <c r="D60" s="1284"/>
      <c r="E60" s="1287"/>
      <c r="F60" s="1301"/>
      <c r="G60" s="1303"/>
      <c r="H60" s="1258"/>
      <c r="I60" s="799"/>
      <c r="J60" s="728" t="s">
        <v>29</v>
      </c>
      <c r="K60" s="729">
        <f>SUM(K58,K59)</f>
        <v>512700</v>
      </c>
      <c r="L60" s="729">
        <f t="shared" ref="L60:P60" si="18">SUM(L58,L59)</f>
        <v>512700</v>
      </c>
      <c r="M60" s="729">
        <f t="shared" si="18"/>
        <v>450000</v>
      </c>
      <c r="N60" s="730">
        <f t="shared" si="18"/>
        <v>0</v>
      </c>
      <c r="O60" s="731">
        <f t="shared" si="18"/>
        <v>539200</v>
      </c>
      <c r="P60" s="730">
        <f t="shared" si="18"/>
        <v>567000</v>
      </c>
      <c r="Q60" s="794"/>
      <c r="R60" s="786"/>
      <c r="S60" s="786"/>
      <c r="T60" s="787"/>
    </row>
    <row r="61" spans="1:21" x14ac:dyDescent="0.25">
      <c r="A61" s="1345" t="s">
        <v>22</v>
      </c>
      <c r="B61" s="1276" t="s">
        <v>22</v>
      </c>
      <c r="C61" s="1279" t="s">
        <v>20</v>
      </c>
      <c r="D61" s="1282" t="s">
        <v>22</v>
      </c>
      <c r="E61" s="1285" t="s">
        <v>55</v>
      </c>
      <c r="F61" s="1300" t="s">
        <v>255</v>
      </c>
      <c r="G61" s="1337" t="s">
        <v>249</v>
      </c>
      <c r="H61" s="1257" t="s">
        <v>138</v>
      </c>
      <c r="I61" s="1257" t="s">
        <v>244</v>
      </c>
      <c r="J61" s="810" t="s">
        <v>32</v>
      </c>
      <c r="K61" s="811">
        <v>156200</v>
      </c>
      <c r="L61" s="811">
        <v>131500</v>
      </c>
      <c r="M61" s="811">
        <v>80000</v>
      </c>
      <c r="N61" s="812">
        <v>24700</v>
      </c>
      <c r="O61" s="800">
        <v>158200</v>
      </c>
      <c r="P61" s="791">
        <v>160200</v>
      </c>
      <c r="Q61" s="801" t="s">
        <v>256</v>
      </c>
      <c r="R61" s="749">
        <v>3080</v>
      </c>
      <c r="S61" s="749">
        <v>4000</v>
      </c>
      <c r="T61" s="750">
        <v>4020</v>
      </c>
      <c r="U61" s="742"/>
    </row>
    <row r="62" spans="1:21" ht="15.75" thickBot="1" x14ac:dyDescent="0.3">
      <c r="A62" s="1347"/>
      <c r="B62" s="1278"/>
      <c r="C62" s="1281"/>
      <c r="D62" s="1284"/>
      <c r="E62" s="1287"/>
      <c r="F62" s="1301"/>
      <c r="G62" s="1303"/>
      <c r="H62" s="1258"/>
      <c r="I62" s="1258"/>
      <c r="J62" s="728" t="s">
        <v>29</v>
      </c>
      <c r="K62" s="729">
        <f>SUM(K61)</f>
        <v>156200</v>
      </c>
      <c r="L62" s="729">
        <f t="shared" ref="L62:P62" si="19">SUM(L61)</f>
        <v>131500</v>
      </c>
      <c r="M62" s="729">
        <f t="shared" si="19"/>
        <v>80000</v>
      </c>
      <c r="N62" s="730">
        <f t="shared" si="19"/>
        <v>24700</v>
      </c>
      <c r="O62" s="763">
        <f t="shared" si="19"/>
        <v>158200</v>
      </c>
      <c r="P62" s="729">
        <f t="shared" si="19"/>
        <v>160200</v>
      </c>
      <c r="Q62" s="788"/>
      <c r="R62" s="786"/>
      <c r="S62" s="786"/>
      <c r="T62" s="787"/>
    </row>
    <row r="63" spans="1:21" x14ac:dyDescent="0.25">
      <c r="A63" s="1345" t="s">
        <v>22</v>
      </c>
      <c r="B63" s="1348" t="s">
        <v>22</v>
      </c>
      <c r="C63" s="1298" t="s">
        <v>20</v>
      </c>
      <c r="D63" s="1299" t="s">
        <v>22</v>
      </c>
      <c r="E63" s="1286" t="s">
        <v>121</v>
      </c>
      <c r="F63" s="1317" t="s">
        <v>257</v>
      </c>
      <c r="G63" s="1318" t="s">
        <v>25</v>
      </c>
      <c r="H63" s="1257" t="s">
        <v>169</v>
      </c>
      <c r="I63" s="1257" t="s">
        <v>143</v>
      </c>
      <c r="J63" s="802" t="s">
        <v>166</v>
      </c>
      <c r="K63" s="766">
        <v>74000</v>
      </c>
      <c r="L63" s="766">
        <v>74000</v>
      </c>
      <c r="M63" s="766"/>
      <c r="N63" s="767"/>
      <c r="O63" s="790">
        <v>74000</v>
      </c>
      <c r="P63" s="769">
        <v>74000</v>
      </c>
      <c r="Q63" s="803" t="s">
        <v>258</v>
      </c>
      <c r="R63" s="757">
        <v>140</v>
      </c>
      <c r="S63" s="757">
        <v>140</v>
      </c>
      <c r="T63" s="761">
        <v>140</v>
      </c>
      <c r="U63" s="742"/>
    </row>
    <row r="64" spans="1:21" ht="22.5" thickBot="1" x14ac:dyDescent="0.3">
      <c r="A64" s="1347"/>
      <c r="B64" s="1278"/>
      <c r="C64" s="1281"/>
      <c r="D64" s="1284"/>
      <c r="E64" s="1291"/>
      <c r="F64" s="1301"/>
      <c r="G64" s="1303"/>
      <c r="H64" s="1258"/>
      <c r="I64" s="1258"/>
      <c r="J64" s="728" t="s">
        <v>29</v>
      </c>
      <c r="K64" s="729">
        <f>SUM(K63)</f>
        <v>74000</v>
      </c>
      <c r="L64" s="729">
        <f t="shared" ref="L64:P64" si="20">SUM(L63)</f>
        <v>74000</v>
      </c>
      <c r="M64" s="729">
        <f t="shared" si="20"/>
        <v>0</v>
      </c>
      <c r="N64" s="730">
        <f t="shared" si="20"/>
        <v>0</v>
      </c>
      <c r="O64" s="731">
        <f t="shared" si="20"/>
        <v>74000</v>
      </c>
      <c r="P64" s="730">
        <f t="shared" si="20"/>
        <v>74000</v>
      </c>
      <c r="Q64" s="804" t="s">
        <v>65</v>
      </c>
      <c r="R64" s="744"/>
      <c r="S64" s="744"/>
      <c r="T64" s="745"/>
    </row>
    <row r="65" spans="1:20" x14ac:dyDescent="0.25">
      <c r="A65" s="1345" t="s">
        <v>22</v>
      </c>
      <c r="B65" s="1348" t="s">
        <v>22</v>
      </c>
      <c r="C65" s="1298" t="s">
        <v>20</v>
      </c>
      <c r="D65" s="1299" t="s">
        <v>22</v>
      </c>
      <c r="E65" s="1349" t="s">
        <v>125</v>
      </c>
      <c r="F65" s="1300" t="s">
        <v>259</v>
      </c>
      <c r="G65" s="1302" t="s">
        <v>25</v>
      </c>
      <c r="H65" s="1257" t="s">
        <v>169</v>
      </c>
      <c r="I65" s="1257" t="s">
        <v>143</v>
      </c>
      <c r="J65" s="746" t="s">
        <v>166</v>
      </c>
      <c r="K65" s="737">
        <v>5016700</v>
      </c>
      <c r="L65" s="737">
        <v>5016700</v>
      </c>
      <c r="M65" s="737">
        <v>38600</v>
      </c>
      <c r="N65" s="738"/>
      <c r="O65" s="739">
        <v>5016700</v>
      </c>
      <c r="P65" s="791">
        <v>5016700</v>
      </c>
      <c r="Q65" s="805" t="s">
        <v>258</v>
      </c>
      <c r="R65" s="806">
        <v>4150</v>
      </c>
      <c r="S65" s="806">
        <v>4150</v>
      </c>
      <c r="T65" s="807">
        <v>4150</v>
      </c>
    </row>
    <row r="66" spans="1:20" ht="15.75" thickBot="1" x14ac:dyDescent="0.3">
      <c r="A66" s="1347"/>
      <c r="B66" s="1278"/>
      <c r="C66" s="1281"/>
      <c r="D66" s="1284"/>
      <c r="E66" s="1287"/>
      <c r="F66" s="1301"/>
      <c r="G66" s="1303"/>
      <c r="H66" s="1258"/>
      <c r="I66" s="1258"/>
      <c r="J66" s="728" t="s">
        <v>29</v>
      </c>
      <c r="K66" s="729">
        <f>SUM(K65:K65)</f>
        <v>5016700</v>
      </c>
      <c r="L66" s="729">
        <f t="shared" ref="L66:P66" si="21">SUM(L65:L65)</f>
        <v>5016700</v>
      </c>
      <c r="M66" s="729">
        <f t="shared" si="21"/>
        <v>38600</v>
      </c>
      <c r="N66" s="730">
        <f t="shared" si="21"/>
        <v>0</v>
      </c>
      <c r="O66" s="731">
        <f t="shared" si="21"/>
        <v>5016700</v>
      </c>
      <c r="P66" s="730">
        <f t="shared" si="21"/>
        <v>5016700</v>
      </c>
      <c r="Q66" s="794"/>
      <c r="R66" s="734"/>
      <c r="S66" s="734"/>
      <c r="T66" s="735"/>
    </row>
    <row r="67" spans="1:20" x14ac:dyDescent="0.25">
      <c r="A67" s="1345" t="s">
        <v>22</v>
      </c>
      <c r="B67" s="1348" t="s">
        <v>22</v>
      </c>
      <c r="C67" s="1298" t="s">
        <v>20</v>
      </c>
      <c r="D67" s="1299" t="s">
        <v>22</v>
      </c>
      <c r="E67" s="1349" t="s">
        <v>94</v>
      </c>
      <c r="F67" s="1300" t="s">
        <v>260</v>
      </c>
      <c r="G67" s="1302" t="s">
        <v>25</v>
      </c>
      <c r="H67" s="1257" t="s">
        <v>169</v>
      </c>
      <c r="I67" s="1257" t="s">
        <v>143</v>
      </c>
      <c r="J67" s="746" t="s">
        <v>166</v>
      </c>
      <c r="K67" s="737">
        <v>15000</v>
      </c>
      <c r="L67" s="737">
        <v>15000</v>
      </c>
      <c r="M67" s="737"/>
      <c r="N67" s="738"/>
      <c r="O67" s="739">
        <v>15000</v>
      </c>
      <c r="P67" s="791">
        <v>15000</v>
      </c>
      <c r="Q67" s="805" t="s">
        <v>258</v>
      </c>
      <c r="R67" s="757">
        <v>30</v>
      </c>
      <c r="S67" s="757">
        <v>30</v>
      </c>
      <c r="T67" s="807">
        <v>30</v>
      </c>
    </row>
    <row r="68" spans="1:20" ht="15.75" thickBot="1" x14ac:dyDescent="0.3">
      <c r="A68" s="1347"/>
      <c r="B68" s="1278"/>
      <c r="C68" s="1281"/>
      <c r="D68" s="1284"/>
      <c r="E68" s="1287"/>
      <c r="F68" s="1301"/>
      <c r="G68" s="1303"/>
      <c r="H68" s="1258"/>
      <c r="I68" s="1258"/>
      <c r="J68" s="728" t="s">
        <v>29</v>
      </c>
      <c r="K68" s="729">
        <f>SUM(K67)</f>
        <v>15000</v>
      </c>
      <c r="L68" s="729">
        <f t="shared" ref="L68:P68" si="22">SUM(L67:L67)</f>
        <v>15000</v>
      </c>
      <c r="M68" s="729">
        <f t="shared" si="22"/>
        <v>0</v>
      </c>
      <c r="N68" s="730">
        <f t="shared" si="22"/>
        <v>0</v>
      </c>
      <c r="O68" s="731">
        <f t="shared" si="22"/>
        <v>15000</v>
      </c>
      <c r="P68" s="730">
        <f t="shared" si="22"/>
        <v>15000</v>
      </c>
      <c r="Q68" s="788"/>
      <c r="R68" s="734"/>
      <c r="S68" s="734"/>
      <c r="T68" s="735"/>
    </row>
    <row r="69" spans="1:20" x14ac:dyDescent="0.25">
      <c r="A69" s="1345" t="s">
        <v>22</v>
      </c>
      <c r="B69" s="1348" t="s">
        <v>22</v>
      </c>
      <c r="C69" s="1298" t="s">
        <v>20</v>
      </c>
      <c r="D69" s="1299" t="s">
        <v>22</v>
      </c>
      <c r="E69" s="1349" t="s">
        <v>97</v>
      </c>
      <c r="F69" s="1300" t="s">
        <v>261</v>
      </c>
      <c r="G69" s="1302" t="s">
        <v>25</v>
      </c>
      <c r="H69" s="1257" t="s">
        <v>138</v>
      </c>
      <c r="I69" s="1257" t="s">
        <v>262</v>
      </c>
      <c r="J69" s="746" t="s">
        <v>166</v>
      </c>
      <c r="K69" s="737">
        <v>200000</v>
      </c>
      <c r="L69" s="737">
        <v>200000</v>
      </c>
      <c r="M69" s="737"/>
      <c r="N69" s="738"/>
      <c r="O69" s="739">
        <v>200000</v>
      </c>
      <c r="P69" s="791">
        <v>200000</v>
      </c>
      <c r="Q69" s="1326" t="s">
        <v>263</v>
      </c>
      <c r="R69" s="1321">
        <v>70</v>
      </c>
      <c r="S69" s="1321">
        <v>70</v>
      </c>
      <c r="T69" s="1314">
        <v>75</v>
      </c>
    </row>
    <row r="70" spans="1:20" x14ac:dyDescent="0.25">
      <c r="A70" s="1346"/>
      <c r="B70" s="1277"/>
      <c r="C70" s="1280"/>
      <c r="D70" s="1283"/>
      <c r="E70" s="1286"/>
      <c r="F70" s="1317"/>
      <c r="G70" s="1318"/>
      <c r="H70" s="1318"/>
      <c r="I70" s="1318"/>
      <c r="J70" s="751" t="s">
        <v>27</v>
      </c>
      <c r="K70" s="752">
        <v>157000</v>
      </c>
      <c r="L70" s="752">
        <v>157000</v>
      </c>
      <c r="M70" s="752"/>
      <c r="N70" s="753"/>
      <c r="O70" s="808">
        <v>180500</v>
      </c>
      <c r="P70" s="809">
        <v>207500</v>
      </c>
      <c r="Q70" s="1362"/>
      <c r="R70" s="1322"/>
      <c r="S70" s="1322"/>
      <c r="T70" s="1315"/>
    </row>
    <row r="71" spans="1:20" ht="15.75" thickBot="1" x14ac:dyDescent="0.3">
      <c r="A71" s="1347"/>
      <c r="B71" s="1278"/>
      <c r="C71" s="1281"/>
      <c r="D71" s="1284"/>
      <c r="E71" s="1287"/>
      <c r="F71" s="1301"/>
      <c r="G71" s="1303"/>
      <c r="H71" s="1258"/>
      <c r="I71" s="1258"/>
      <c r="J71" s="728" t="s">
        <v>29</v>
      </c>
      <c r="K71" s="729">
        <f>SUM(K69,K70)</f>
        <v>357000</v>
      </c>
      <c r="L71" s="729">
        <f t="shared" ref="L71:O71" si="23">SUM(L69,L70)</f>
        <v>357000</v>
      </c>
      <c r="M71" s="729">
        <f t="shared" si="23"/>
        <v>0</v>
      </c>
      <c r="N71" s="730">
        <f t="shared" si="23"/>
        <v>0</v>
      </c>
      <c r="O71" s="731">
        <f t="shared" si="23"/>
        <v>380500</v>
      </c>
      <c r="P71" s="730">
        <f>SUM(P69,P70)</f>
        <v>407500</v>
      </c>
      <c r="Q71" s="788"/>
      <c r="R71" s="734"/>
      <c r="S71" s="734"/>
      <c r="T71" s="735"/>
    </row>
    <row r="72" spans="1:20" x14ac:dyDescent="0.25">
      <c r="A72" s="1345" t="s">
        <v>22</v>
      </c>
      <c r="B72" s="1277" t="s">
        <v>22</v>
      </c>
      <c r="C72" s="1280" t="s">
        <v>20</v>
      </c>
      <c r="D72" s="1283" t="s">
        <v>22</v>
      </c>
      <c r="E72" s="1286" t="s">
        <v>100</v>
      </c>
      <c r="F72" s="1317" t="s">
        <v>264</v>
      </c>
      <c r="G72" s="1318" t="s">
        <v>25</v>
      </c>
      <c r="H72" s="1257" t="s">
        <v>138</v>
      </c>
      <c r="I72" s="1257" t="s">
        <v>143</v>
      </c>
      <c r="J72" s="802" t="s">
        <v>166</v>
      </c>
      <c r="K72" s="766">
        <v>37000</v>
      </c>
      <c r="L72" s="766">
        <v>37000</v>
      </c>
      <c r="M72" s="766"/>
      <c r="N72" s="767"/>
      <c r="O72" s="790">
        <v>37000</v>
      </c>
      <c r="P72" s="769">
        <v>37000</v>
      </c>
      <c r="Q72" s="803" t="s">
        <v>258</v>
      </c>
      <c r="R72" s="757">
        <v>20</v>
      </c>
      <c r="S72" s="757">
        <v>20</v>
      </c>
      <c r="T72" s="758">
        <v>20</v>
      </c>
    </row>
    <row r="73" spans="1:20" ht="22.5" thickBot="1" x14ac:dyDescent="0.3">
      <c r="A73" s="1347"/>
      <c r="B73" s="1278"/>
      <c r="C73" s="1281"/>
      <c r="D73" s="1284"/>
      <c r="E73" s="1291"/>
      <c r="F73" s="1301"/>
      <c r="G73" s="1303"/>
      <c r="H73" s="1258"/>
      <c r="I73" s="1258"/>
      <c r="J73" s="728" t="s">
        <v>29</v>
      </c>
      <c r="K73" s="729">
        <f>SUM(K72)</f>
        <v>37000</v>
      </c>
      <c r="L73" s="729">
        <f>SUM(L72)</f>
        <v>37000</v>
      </c>
      <c r="M73" s="729">
        <f t="shared" ref="M73:O73" si="24">SUM(M72)</f>
        <v>0</v>
      </c>
      <c r="N73" s="730">
        <f t="shared" si="24"/>
        <v>0</v>
      </c>
      <c r="O73" s="731">
        <f t="shared" si="24"/>
        <v>37000</v>
      </c>
      <c r="P73" s="730">
        <f>SUM(P72)</f>
        <v>37000</v>
      </c>
      <c r="Q73" s="804" t="s">
        <v>65</v>
      </c>
      <c r="R73" s="744"/>
      <c r="S73" s="744"/>
      <c r="T73" s="745"/>
    </row>
    <row r="74" spans="1:20" x14ac:dyDescent="0.25">
      <c r="A74" s="1360" t="s">
        <v>22</v>
      </c>
      <c r="B74" s="1276" t="s">
        <v>22</v>
      </c>
      <c r="C74" s="1298" t="s">
        <v>20</v>
      </c>
      <c r="D74" s="1282" t="s">
        <v>22</v>
      </c>
      <c r="E74" s="1285" t="s">
        <v>103</v>
      </c>
      <c r="F74" s="1300" t="s">
        <v>265</v>
      </c>
      <c r="G74" s="1337" t="s">
        <v>25</v>
      </c>
      <c r="H74" s="1257" t="s">
        <v>169</v>
      </c>
      <c r="I74" s="1257" t="s">
        <v>143</v>
      </c>
      <c r="J74" s="810" t="s">
        <v>166</v>
      </c>
      <c r="K74" s="811">
        <v>152000</v>
      </c>
      <c r="L74" s="811">
        <v>152000</v>
      </c>
      <c r="M74" s="811"/>
      <c r="N74" s="812"/>
      <c r="O74" s="813">
        <v>152000</v>
      </c>
      <c r="P74" s="814">
        <v>152000</v>
      </c>
      <c r="Q74" s="815" t="s">
        <v>263</v>
      </c>
      <c r="R74" s="806">
        <v>75</v>
      </c>
      <c r="S74" s="806">
        <v>75</v>
      </c>
      <c r="T74" s="807">
        <v>75</v>
      </c>
    </row>
    <row r="75" spans="1:20" ht="15.75" thickBot="1" x14ac:dyDescent="0.3">
      <c r="A75" s="1361"/>
      <c r="B75" s="1278"/>
      <c r="C75" s="1281"/>
      <c r="D75" s="1284"/>
      <c r="E75" s="1287"/>
      <c r="F75" s="1301"/>
      <c r="G75" s="1303"/>
      <c r="H75" s="1258"/>
      <c r="I75" s="1258"/>
      <c r="J75" s="728" t="s">
        <v>29</v>
      </c>
      <c r="K75" s="729">
        <f t="shared" ref="K75:P75" si="25">SUM(K74:K74)</f>
        <v>152000</v>
      </c>
      <c r="L75" s="729">
        <f t="shared" si="25"/>
        <v>152000</v>
      </c>
      <c r="M75" s="729">
        <f t="shared" si="25"/>
        <v>0</v>
      </c>
      <c r="N75" s="730">
        <f t="shared" si="25"/>
        <v>0</v>
      </c>
      <c r="O75" s="731">
        <f t="shared" si="25"/>
        <v>152000</v>
      </c>
      <c r="P75" s="730">
        <f t="shared" si="25"/>
        <v>152000</v>
      </c>
      <c r="Q75" s="785"/>
      <c r="R75" s="734"/>
      <c r="S75" s="734"/>
      <c r="T75" s="735"/>
    </row>
    <row r="76" spans="1:20" x14ac:dyDescent="0.25">
      <c r="A76" s="1345" t="s">
        <v>22</v>
      </c>
      <c r="B76" s="1277" t="s">
        <v>22</v>
      </c>
      <c r="C76" s="1280" t="s">
        <v>20</v>
      </c>
      <c r="D76" s="1283" t="s">
        <v>22</v>
      </c>
      <c r="E76" s="1286" t="s">
        <v>148</v>
      </c>
      <c r="F76" s="1317" t="s">
        <v>266</v>
      </c>
      <c r="G76" s="1318" t="s">
        <v>25</v>
      </c>
      <c r="H76" s="1318" t="s">
        <v>138</v>
      </c>
      <c r="I76" s="1318" t="s">
        <v>267</v>
      </c>
      <c r="J76" s="816" t="s">
        <v>27</v>
      </c>
      <c r="K76" s="766">
        <v>12000</v>
      </c>
      <c r="L76" s="766">
        <v>12000</v>
      </c>
      <c r="M76" s="766"/>
      <c r="N76" s="767"/>
      <c r="O76" s="790">
        <v>12000</v>
      </c>
      <c r="P76" s="769">
        <v>12000</v>
      </c>
      <c r="Q76" s="803" t="s">
        <v>268</v>
      </c>
      <c r="R76" s="757">
        <v>9</v>
      </c>
      <c r="S76" s="757">
        <v>9</v>
      </c>
      <c r="T76" s="758">
        <v>9</v>
      </c>
    </row>
    <row r="77" spans="1:20" ht="15.75" thickBot="1" x14ac:dyDescent="0.3">
      <c r="A77" s="1347"/>
      <c r="B77" s="1289"/>
      <c r="C77" s="1295"/>
      <c r="D77" s="1293"/>
      <c r="E77" s="1291"/>
      <c r="F77" s="1301"/>
      <c r="G77" s="1258"/>
      <c r="H77" s="1258"/>
      <c r="I77" s="1258"/>
      <c r="J77" s="728" t="s">
        <v>29</v>
      </c>
      <c r="K77" s="729">
        <f>SUM(K76)</f>
        <v>12000</v>
      </c>
      <c r="L77" s="729">
        <f t="shared" ref="L77:P77" si="26">SUM(L76)</f>
        <v>12000</v>
      </c>
      <c r="M77" s="729">
        <f t="shared" si="26"/>
        <v>0</v>
      </c>
      <c r="N77" s="730">
        <f>SUM(N76)</f>
        <v>0</v>
      </c>
      <c r="O77" s="731">
        <f t="shared" si="26"/>
        <v>12000</v>
      </c>
      <c r="P77" s="730">
        <f t="shared" si="26"/>
        <v>12000</v>
      </c>
      <c r="Q77" s="788"/>
      <c r="R77" s="734"/>
      <c r="S77" s="734"/>
      <c r="T77" s="735"/>
    </row>
    <row r="78" spans="1:20" x14ac:dyDescent="0.25">
      <c r="A78" s="1345" t="s">
        <v>22</v>
      </c>
      <c r="B78" s="1288" t="s">
        <v>22</v>
      </c>
      <c r="C78" s="1294" t="s">
        <v>20</v>
      </c>
      <c r="D78" s="1292" t="s">
        <v>22</v>
      </c>
      <c r="E78" s="1290" t="s">
        <v>152</v>
      </c>
      <c r="F78" s="1358" t="s">
        <v>269</v>
      </c>
      <c r="G78" s="1257" t="s">
        <v>25</v>
      </c>
      <c r="H78" s="1257" t="s">
        <v>169</v>
      </c>
      <c r="I78" s="1257" t="s">
        <v>143</v>
      </c>
      <c r="J78" s="746" t="s">
        <v>166</v>
      </c>
      <c r="K78" s="737">
        <v>40000</v>
      </c>
      <c r="L78" s="737">
        <v>40000</v>
      </c>
      <c r="M78" s="737"/>
      <c r="N78" s="738"/>
      <c r="O78" s="739">
        <v>40000</v>
      </c>
      <c r="P78" s="791">
        <v>40000</v>
      </c>
      <c r="Q78" s="805" t="s">
        <v>258</v>
      </c>
      <c r="R78" s="757">
        <v>20</v>
      </c>
      <c r="S78" s="757">
        <v>20</v>
      </c>
      <c r="T78" s="758">
        <v>20</v>
      </c>
    </row>
    <row r="79" spans="1:20" ht="15.75" thickBot="1" x14ac:dyDescent="0.3">
      <c r="A79" s="1347"/>
      <c r="B79" s="1289"/>
      <c r="C79" s="1295"/>
      <c r="D79" s="1293"/>
      <c r="E79" s="1291"/>
      <c r="F79" s="1359"/>
      <c r="G79" s="1258"/>
      <c r="H79" s="1258"/>
      <c r="I79" s="1258"/>
      <c r="J79" s="728" t="s">
        <v>29</v>
      </c>
      <c r="K79" s="729">
        <f>SUM(K78)</f>
        <v>40000</v>
      </c>
      <c r="L79" s="729">
        <f t="shared" ref="L79:P79" si="27">SUM(L78)</f>
        <v>40000</v>
      </c>
      <c r="M79" s="729">
        <f t="shared" si="27"/>
        <v>0</v>
      </c>
      <c r="N79" s="730">
        <f t="shared" si="27"/>
        <v>0</v>
      </c>
      <c r="O79" s="731">
        <f t="shared" si="27"/>
        <v>40000</v>
      </c>
      <c r="P79" s="730">
        <f t="shared" si="27"/>
        <v>40000</v>
      </c>
      <c r="Q79" s="788"/>
      <c r="R79" s="744"/>
      <c r="S79" s="744"/>
      <c r="T79" s="745"/>
    </row>
    <row r="80" spans="1:20" x14ac:dyDescent="0.25">
      <c r="A80" s="1345" t="s">
        <v>22</v>
      </c>
      <c r="B80" s="1288" t="s">
        <v>22</v>
      </c>
      <c r="C80" s="1294" t="s">
        <v>20</v>
      </c>
      <c r="D80" s="1292" t="s">
        <v>22</v>
      </c>
      <c r="E80" s="1290" t="s">
        <v>155</v>
      </c>
      <c r="F80" s="1300" t="s">
        <v>270</v>
      </c>
      <c r="G80" s="1257" t="s">
        <v>25</v>
      </c>
      <c r="H80" s="1257" t="s">
        <v>169</v>
      </c>
      <c r="I80" s="1257" t="s">
        <v>143</v>
      </c>
      <c r="J80" s="746" t="s">
        <v>166</v>
      </c>
      <c r="K80" s="737">
        <v>2500</v>
      </c>
      <c r="L80" s="737">
        <v>2500</v>
      </c>
      <c r="M80" s="737"/>
      <c r="N80" s="738"/>
      <c r="O80" s="739">
        <v>2500</v>
      </c>
      <c r="P80" s="791">
        <v>2500</v>
      </c>
      <c r="Q80" s="801" t="s">
        <v>258</v>
      </c>
      <c r="R80" s="749">
        <v>2</v>
      </c>
      <c r="S80" s="749">
        <v>2</v>
      </c>
      <c r="T80" s="750">
        <v>2</v>
      </c>
    </row>
    <row r="81" spans="1:21" ht="15.75" thickBot="1" x14ac:dyDescent="0.3">
      <c r="A81" s="1347"/>
      <c r="B81" s="1289"/>
      <c r="C81" s="1295"/>
      <c r="D81" s="1293"/>
      <c r="E81" s="1291"/>
      <c r="F81" s="1301"/>
      <c r="G81" s="1258"/>
      <c r="H81" s="1258"/>
      <c r="I81" s="1258"/>
      <c r="J81" s="728" t="s">
        <v>29</v>
      </c>
      <c r="K81" s="729">
        <f>SUM(K80)</f>
        <v>2500</v>
      </c>
      <c r="L81" s="729">
        <f t="shared" ref="L81:P81" si="28">SUM(L80)</f>
        <v>2500</v>
      </c>
      <c r="M81" s="729">
        <f t="shared" si="28"/>
        <v>0</v>
      </c>
      <c r="N81" s="730">
        <f t="shared" si="28"/>
        <v>0</v>
      </c>
      <c r="O81" s="731">
        <f t="shared" si="28"/>
        <v>2500</v>
      </c>
      <c r="P81" s="730">
        <f t="shared" si="28"/>
        <v>2500</v>
      </c>
      <c r="Q81" s="788"/>
      <c r="R81" s="734"/>
      <c r="S81" s="734"/>
      <c r="T81" s="735"/>
    </row>
    <row r="82" spans="1:21" x14ac:dyDescent="0.25">
      <c r="A82" s="1345" t="s">
        <v>22</v>
      </c>
      <c r="B82" s="1348" t="s">
        <v>22</v>
      </c>
      <c r="C82" s="1298" t="s">
        <v>20</v>
      </c>
      <c r="D82" s="1292" t="s">
        <v>22</v>
      </c>
      <c r="E82" s="1349" t="s">
        <v>158</v>
      </c>
      <c r="F82" s="1300" t="s">
        <v>271</v>
      </c>
      <c r="G82" s="1302" t="s">
        <v>25</v>
      </c>
      <c r="H82" s="1257" t="s">
        <v>138</v>
      </c>
      <c r="I82" s="1257" t="s">
        <v>143</v>
      </c>
      <c r="J82" s="746" t="s">
        <v>166</v>
      </c>
      <c r="K82" s="737"/>
      <c r="L82" s="737"/>
      <c r="M82" s="737"/>
      <c r="N82" s="738"/>
      <c r="O82" s="739"/>
      <c r="P82" s="791"/>
      <c r="Q82" s="805" t="s">
        <v>258</v>
      </c>
      <c r="R82" s="806">
        <v>1</v>
      </c>
      <c r="S82" s="806">
        <v>3</v>
      </c>
      <c r="T82" s="807">
        <v>3</v>
      </c>
    </row>
    <row r="83" spans="1:21" ht="15.75" thickBot="1" x14ac:dyDescent="0.3">
      <c r="A83" s="1347"/>
      <c r="B83" s="1278"/>
      <c r="C83" s="1281"/>
      <c r="D83" s="1293"/>
      <c r="E83" s="1287"/>
      <c r="F83" s="1301"/>
      <c r="G83" s="1303"/>
      <c r="H83" s="1258"/>
      <c r="I83" s="1258"/>
      <c r="J83" s="728" t="s">
        <v>29</v>
      </c>
      <c r="K83" s="729">
        <f>SUM(K82)</f>
        <v>0</v>
      </c>
      <c r="L83" s="729">
        <f t="shared" ref="L83:P83" si="29">SUM(L82)</f>
        <v>0</v>
      </c>
      <c r="M83" s="729">
        <f t="shared" si="29"/>
        <v>0</v>
      </c>
      <c r="N83" s="730">
        <f t="shared" si="29"/>
        <v>0</v>
      </c>
      <c r="O83" s="731">
        <f t="shared" si="29"/>
        <v>0</v>
      </c>
      <c r="P83" s="730">
        <f t="shared" si="29"/>
        <v>0</v>
      </c>
      <c r="Q83" s="794"/>
      <c r="R83" s="734"/>
      <c r="S83" s="734"/>
      <c r="T83" s="735"/>
    </row>
    <row r="84" spans="1:21" ht="26.25" customHeight="1" x14ac:dyDescent="0.25">
      <c r="A84" s="1345" t="s">
        <v>22</v>
      </c>
      <c r="B84" s="1276" t="s">
        <v>22</v>
      </c>
      <c r="C84" s="1279" t="s">
        <v>20</v>
      </c>
      <c r="D84" s="1292" t="s">
        <v>22</v>
      </c>
      <c r="E84" s="1285" t="s">
        <v>161</v>
      </c>
      <c r="F84" s="1300" t="s">
        <v>272</v>
      </c>
      <c r="G84" s="1337" t="s">
        <v>249</v>
      </c>
      <c r="H84" s="1257" t="s">
        <v>169</v>
      </c>
      <c r="I84" s="1257" t="s">
        <v>244</v>
      </c>
      <c r="J84" s="810" t="s">
        <v>27</v>
      </c>
      <c r="K84" s="811">
        <v>144300</v>
      </c>
      <c r="L84" s="811">
        <v>144300</v>
      </c>
      <c r="M84" s="811">
        <v>79000</v>
      </c>
      <c r="N84" s="812"/>
      <c r="O84" s="817">
        <v>151500</v>
      </c>
      <c r="P84" s="809">
        <v>159000</v>
      </c>
      <c r="Q84" s="801" t="s">
        <v>273</v>
      </c>
      <c r="R84" s="749">
        <v>48</v>
      </c>
      <c r="S84" s="749">
        <v>50</v>
      </c>
      <c r="T84" s="1906">
        <v>50</v>
      </c>
      <c r="U84" s="742"/>
    </row>
    <row r="85" spans="1:21" ht="15.75" thickBot="1" x14ac:dyDescent="0.3">
      <c r="A85" s="1347"/>
      <c r="B85" s="1278"/>
      <c r="C85" s="1281"/>
      <c r="D85" s="1293"/>
      <c r="E85" s="1287"/>
      <c r="F85" s="1301"/>
      <c r="G85" s="1303"/>
      <c r="H85" s="1258"/>
      <c r="I85" s="1258"/>
      <c r="J85" s="728" t="s">
        <v>29</v>
      </c>
      <c r="K85" s="729">
        <f>SUM(K84)</f>
        <v>144300</v>
      </c>
      <c r="L85" s="729">
        <f t="shared" ref="L85:P85" si="30">SUM(L84)</f>
        <v>144300</v>
      </c>
      <c r="M85" s="729">
        <f t="shared" si="30"/>
        <v>79000</v>
      </c>
      <c r="N85" s="729">
        <f t="shared" si="30"/>
        <v>0</v>
      </c>
      <c r="O85" s="729">
        <f t="shared" si="30"/>
        <v>151500</v>
      </c>
      <c r="P85" s="729">
        <f t="shared" si="30"/>
        <v>159000</v>
      </c>
      <c r="Q85" s="788"/>
      <c r="R85" s="734"/>
      <c r="S85" s="734"/>
      <c r="T85" s="735"/>
    </row>
    <row r="86" spans="1:21" ht="21" x14ac:dyDescent="0.25">
      <c r="A86" s="1345" t="s">
        <v>22</v>
      </c>
      <c r="B86" s="1348" t="s">
        <v>22</v>
      </c>
      <c r="C86" s="1298" t="s">
        <v>20</v>
      </c>
      <c r="D86" s="1292" t="s">
        <v>22</v>
      </c>
      <c r="E86" s="1349" t="s">
        <v>274</v>
      </c>
      <c r="F86" s="1300" t="s">
        <v>275</v>
      </c>
      <c r="G86" s="1302" t="s">
        <v>249</v>
      </c>
      <c r="H86" s="1257" t="s">
        <v>169</v>
      </c>
      <c r="I86" s="1257" t="s">
        <v>276</v>
      </c>
      <c r="J86" s="1352" t="s">
        <v>62</v>
      </c>
      <c r="K86" s="1354">
        <v>409300</v>
      </c>
      <c r="L86" s="1354">
        <v>409300</v>
      </c>
      <c r="M86" s="1354">
        <v>393000</v>
      </c>
      <c r="N86" s="1350"/>
      <c r="O86" s="1356">
        <v>429700</v>
      </c>
      <c r="P86" s="1350">
        <v>431700</v>
      </c>
      <c r="Q86" s="805" t="s">
        <v>277</v>
      </c>
      <c r="R86" s="806">
        <v>86</v>
      </c>
      <c r="S86" s="806">
        <v>85</v>
      </c>
      <c r="T86" s="807">
        <v>80</v>
      </c>
    </row>
    <row r="87" spans="1:21" ht="21" x14ac:dyDescent="0.25">
      <c r="A87" s="1346"/>
      <c r="B87" s="1277"/>
      <c r="C87" s="1280"/>
      <c r="D87" s="1283"/>
      <c r="E87" s="1286"/>
      <c r="F87" s="1317"/>
      <c r="G87" s="1318"/>
      <c r="H87" s="1318"/>
      <c r="I87" s="1318"/>
      <c r="J87" s="1353"/>
      <c r="K87" s="1355"/>
      <c r="L87" s="1355"/>
      <c r="M87" s="1355"/>
      <c r="N87" s="1351"/>
      <c r="O87" s="1357"/>
      <c r="P87" s="1351"/>
      <c r="Q87" s="819" t="s">
        <v>278</v>
      </c>
      <c r="R87" s="757">
        <v>205</v>
      </c>
      <c r="S87" s="757">
        <v>190</v>
      </c>
      <c r="T87" s="758">
        <v>180</v>
      </c>
    </row>
    <row r="88" spans="1:21" x14ac:dyDescent="0.25">
      <c r="A88" s="1346"/>
      <c r="B88" s="1277"/>
      <c r="C88" s="1280"/>
      <c r="D88" s="1283"/>
      <c r="E88" s="1286"/>
      <c r="F88" s="1317"/>
      <c r="G88" s="1318"/>
      <c r="H88" s="1318"/>
      <c r="I88" s="1318"/>
      <c r="J88" s="751" t="s">
        <v>33</v>
      </c>
      <c r="K88" s="752"/>
      <c r="L88" s="752"/>
      <c r="M88" s="752"/>
      <c r="N88" s="753"/>
      <c r="O88" s="808"/>
      <c r="P88" s="809"/>
      <c r="Q88" s="1904"/>
      <c r="R88" s="818"/>
      <c r="S88" s="818"/>
      <c r="T88" s="833"/>
    </row>
    <row r="89" spans="1:21" ht="15.75" thickBot="1" x14ac:dyDescent="0.3">
      <c r="A89" s="1347"/>
      <c r="B89" s="1278"/>
      <c r="C89" s="1281"/>
      <c r="D89" s="1293"/>
      <c r="E89" s="1287"/>
      <c r="F89" s="1301"/>
      <c r="G89" s="1303"/>
      <c r="H89" s="1258"/>
      <c r="I89" s="1258"/>
      <c r="J89" s="728" t="s">
        <v>29</v>
      </c>
      <c r="K89" s="729">
        <f>SUM(K86,K88)</f>
        <v>409300</v>
      </c>
      <c r="L89" s="729">
        <f t="shared" ref="L89:N89" si="31">SUM(L86,L88)</f>
        <v>409300</v>
      </c>
      <c r="M89" s="729">
        <f t="shared" si="31"/>
        <v>393000</v>
      </c>
      <c r="N89" s="729">
        <f t="shared" si="31"/>
        <v>0</v>
      </c>
      <c r="O89" s="731">
        <f>SUM(O86)</f>
        <v>429700</v>
      </c>
      <c r="P89" s="730">
        <f>SUM(P86)</f>
        <v>431700</v>
      </c>
      <c r="Q89" s="788"/>
      <c r="R89" s="734"/>
      <c r="S89" s="734"/>
      <c r="T89" s="735"/>
    </row>
    <row r="90" spans="1:21" x14ac:dyDescent="0.25">
      <c r="A90" s="1345" t="s">
        <v>22</v>
      </c>
      <c r="B90" s="1348" t="s">
        <v>22</v>
      </c>
      <c r="C90" s="1298" t="s">
        <v>20</v>
      </c>
      <c r="D90" s="1299" t="s">
        <v>22</v>
      </c>
      <c r="E90" s="1286" t="s">
        <v>279</v>
      </c>
      <c r="F90" s="1317" t="s">
        <v>280</v>
      </c>
      <c r="G90" s="1318" t="s">
        <v>25</v>
      </c>
      <c r="H90" s="1257" t="s">
        <v>138</v>
      </c>
      <c r="I90" s="1257" t="s">
        <v>143</v>
      </c>
      <c r="J90" s="802" t="s">
        <v>166</v>
      </c>
      <c r="K90" s="766">
        <v>6000</v>
      </c>
      <c r="L90" s="766">
        <v>6000</v>
      </c>
      <c r="M90" s="766"/>
      <c r="N90" s="767"/>
      <c r="O90" s="790">
        <v>6000</v>
      </c>
      <c r="P90" s="769">
        <v>6000</v>
      </c>
      <c r="Q90" s="803" t="s">
        <v>281</v>
      </c>
      <c r="R90" s="757">
        <v>1</v>
      </c>
      <c r="S90" s="757">
        <v>1</v>
      </c>
      <c r="T90" s="758">
        <v>1</v>
      </c>
    </row>
    <row r="91" spans="1:21" ht="22.5" thickBot="1" x14ac:dyDescent="0.3">
      <c r="A91" s="1347"/>
      <c r="B91" s="1278"/>
      <c r="C91" s="1281"/>
      <c r="D91" s="1284"/>
      <c r="E91" s="1291"/>
      <c r="F91" s="1301"/>
      <c r="G91" s="1303"/>
      <c r="H91" s="1258"/>
      <c r="I91" s="1258"/>
      <c r="J91" s="728" t="s">
        <v>29</v>
      </c>
      <c r="K91" s="729">
        <f>SUM(K90)</f>
        <v>6000</v>
      </c>
      <c r="L91" s="729">
        <f t="shared" ref="L91" si="32">SUM(L90)</f>
        <v>6000</v>
      </c>
      <c r="M91" s="729">
        <f>SUM(M90)</f>
        <v>0</v>
      </c>
      <c r="N91" s="730">
        <f t="shared" ref="N91:O91" si="33">SUM(N90)</f>
        <v>0</v>
      </c>
      <c r="O91" s="731">
        <f t="shared" si="33"/>
        <v>6000</v>
      </c>
      <c r="P91" s="730">
        <f>SUM(P90)</f>
        <v>6000</v>
      </c>
      <c r="Q91" s="804" t="s">
        <v>65</v>
      </c>
      <c r="R91" s="734"/>
      <c r="S91" s="734"/>
      <c r="T91" s="735"/>
    </row>
    <row r="92" spans="1:21" x14ac:dyDescent="0.25">
      <c r="A92" s="1345" t="s">
        <v>22</v>
      </c>
      <c r="B92" s="1348" t="s">
        <v>22</v>
      </c>
      <c r="C92" s="1298" t="s">
        <v>20</v>
      </c>
      <c r="D92" s="1299" t="s">
        <v>22</v>
      </c>
      <c r="E92" s="1349" t="s">
        <v>282</v>
      </c>
      <c r="F92" s="1300" t="s">
        <v>283</v>
      </c>
      <c r="G92" s="1302" t="s">
        <v>25</v>
      </c>
      <c r="H92" s="1257" t="s">
        <v>169</v>
      </c>
      <c r="I92" s="1257" t="s">
        <v>143</v>
      </c>
      <c r="J92" s="746" t="s">
        <v>166</v>
      </c>
      <c r="K92" s="737">
        <v>6000</v>
      </c>
      <c r="L92" s="737">
        <v>6000</v>
      </c>
      <c r="M92" s="737"/>
      <c r="N92" s="738"/>
      <c r="O92" s="739">
        <v>6000</v>
      </c>
      <c r="P92" s="791">
        <v>6000</v>
      </c>
      <c r="Q92" s="805" t="s">
        <v>258</v>
      </c>
      <c r="R92" s="757">
        <v>10</v>
      </c>
      <c r="S92" s="757">
        <v>10</v>
      </c>
      <c r="T92" s="758">
        <v>15</v>
      </c>
    </row>
    <row r="93" spans="1:21" ht="15.75" thickBot="1" x14ac:dyDescent="0.3">
      <c r="A93" s="1347"/>
      <c r="B93" s="1278"/>
      <c r="C93" s="1281"/>
      <c r="D93" s="1284"/>
      <c r="E93" s="1287"/>
      <c r="F93" s="1301"/>
      <c r="G93" s="1303"/>
      <c r="H93" s="1258"/>
      <c r="I93" s="1258"/>
      <c r="J93" s="728" t="s">
        <v>29</v>
      </c>
      <c r="K93" s="729">
        <f>SUM(K92)</f>
        <v>6000</v>
      </c>
      <c r="L93" s="729">
        <f t="shared" ref="L93:P93" si="34">SUM(L92)</f>
        <v>6000</v>
      </c>
      <c r="M93" s="729">
        <f t="shared" si="34"/>
        <v>0</v>
      </c>
      <c r="N93" s="730">
        <f t="shared" si="34"/>
        <v>0</v>
      </c>
      <c r="O93" s="731">
        <f t="shared" si="34"/>
        <v>6000</v>
      </c>
      <c r="P93" s="730">
        <f t="shared" si="34"/>
        <v>6000</v>
      </c>
      <c r="Q93" s="794"/>
      <c r="R93" s="744"/>
      <c r="S93" s="744"/>
      <c r="T93" s="745"/>
    </row>
    <row r="94" spans="1:21" x14ac:dyDescent="0.25">
      <c r="A94" s="1345" t="s">
        <v>22</v>
      </c>
      <c r="B94" s="1276" t="s">
        <v>22</v>
      </c>
      <c r="C94" s="1279" t="s">
        <v>20</v>
      </c>
      <c r="D94" s="1282" t="s">
        <v>22</v>
      </c>
      <c r="E94" s="1285" t="s">
        <v>284</v>
      </c>
      <c r="F94" s="1300" t="s">
        <v>285</v>
      </c>
      <c r="G94" s="1337" t="s">
        <v>25</v>
      </c>
      <c r="H94" s="1257" t="s">
        <v>169</v>
      </c>
      <c r="I94" s="1257"/>
      <c r="J94" s="746" t="s">
        <v>33</v>
      </c>
      <c r="K94" s="860">
        <v>193000</v>
      </c>
      <c r="L94" s="860">
        <v>193000</v>
      </c>
      <c r="M94" s="860"/>
      <c r="N94" s="781"/>
      <c r="O94" s="829">
        <v>193000</v>
      </c>
      <c r="P94" s="738">
        <v>193000</v>
      </c>
      <c r="Q94" s="805" t="s">
        <v>286</v>
      </c>
      <c r="R94" s="806">
        <v>10</v>
      </c>
      <c r="S94" s="806">
        <v>10</v>
      </c>
      <c r="T94" s="807">
        <v>10</v>
      </c>
    </row>
    <row r="95" spans="1:21" ht="21" x14ac:dyDescent="0.25">
      <c r="A95" s="1346"/>
      <c r="B95" s="1277"/>
      <c r="C95" s="1280"/>
      <c r="D95" s="1283"/>
      <c r="E95" s="1286"/>
      <c r="F95" s="1317"/>
      <c r="G95" s="1318"/>
      <c r="H95" s="1318"/>
      <c r="I95" s="1318"/>
      <c r="J95" s="802" t="s">
        <v>27</v>
      </c>
      <c r="K95" s="766">
        <v>102000</v>
      </c>
      <c r="L95" s="766">
        <v>102000</v>
      </c>
      <c r="M95" s="766"/>
      <c r="N95" s="767"/>
      <c r="O95" s="820">
        <v>102000</v>
      </c>
      <c r="P95" s="769">
        <v>102000</v>
      </c>
      <c r="Q95" s="821" t="s">
        <v>287</v>
      </c>
      <c r="R95" s="822">
        <v>242</v>
      </c>
      <c r="S95" s="822">
        <v>242</v>
      </c>
      <c r="T95" s="823">
        <v>242</v>
      </c>
    </row>
    <row r="96" spans="1:21" ht="15.75" thickBot="1" x14ac:dyDescent="0.3">
      <c r="A96" s="1347"/>
      <c r="B96" s="1278"/>
      <c r="C96" s="1281"/>
      <c r="D96" s="1284"/>
      <c r="E96" s="1287"/>
      <c r="F96" s="1301"/>
      <c r="G96" s="1303"/>
      <c r="H96" s="1258"/>
      <c r="I96" s="1258"/>
      <c r="J96" s="728" t="s">
        <v>29</v>
      </c>
      <c r="K96" s="729">
        <f>SUM(K94,K95)</f>
        <v>295000</v>
      </c>
      <c r="L96" s="729">
        <f t="shared" ref="L96:P96" si="35">SUM(L94,L95)</f>
        <v>295000</v>
      </c>
      <c r="M96" s="729">
        <f t="shared" si="35"/>
        <v>0</v>
      </c>
      <c r="N96" s="730">
        <f t="shared" si="35"/>
        <v>0</v>
      </c>
      <c r="O96" s="763">
        <f t="shared" si="35"/>
        <v>295000</v>
      </c>
      <c r="P96" s="729">
        <f t="shared" si="35"/>
        <v>295000</v>
      </c>
      <c r="Q96" s="794"/>
      <c r="R96" s="744"/>
      <c r="S96" s="744"/>
      <c r="T96" s="745"/>
    </row>
    <row r="97" spans="1:20" ht="18.75" customHeight="1" thickBot="1" x14ac:dyDescent="0.3">
      <c r="A97" s="1259" t="s">
        <v>22</v>
      </c>
      <c r="B97" s="1261" t="s">
        <v>22</v>
      </c>
      <c r="C97" s="1263" t="s">
        <v>20</v>
      </c>
      <c r="D97" s="1265" t="s">
        <v>22</v>
      </c>
      <c r="E97" s="1267" t="s">
        <v>764</v>
      </c>
      <c r="F97" s="1269" t="s">
        <v>765</v>
      </c>
      <c r="G97" s="1271" t="s">
        <v>25</v>
      </c>
      <c r="H97" s="1271"/>
      <c r="I97" s="1271"/>
      <c r="J97" s="1057" t="s">
        <v>33</v>
      </c>
      <c r="K97" s="1058">
        <v>12400</v>
      </c>
      <c r="L97" s="1058">
        <v>12400</v>
      </c>
      <c r="M97" s="1058"/>
      <c r="N97" s="1059"/>
      <c r="O97" s="1058">
        <v>12400</v>
      </c>
      <c r="P97" s="1058">
        <v>12400</v>
      </c>
      <c r="Q97" s="1060" t="s">
        <v>247</v>
      </c>
      <c r="R97" s="1061">
        <v>80</v>
      </c>
      <c r="S97" s="680">
        <v>80</v>
      </c>
      <c r="T97" s="681">
        <v>80</v>
      </c>
    </row>
    <row r="98" spans="1:20" ht="18.75" customHeight="1" thickBot="1" x14ac:dyDescent="0.3">
      <c r="A98" s="1260"/>
      <c r="B98" s="1262"/>
      <c r="C98" s="1264"/>
      <c r="D98" s="1266"/>
      <c r="E98" s="1268"/>
      <c r="F98" s="1270"/>
      <c r="G98" s="1272"/>
      <c r="H98" s="1272"/>
      <c r="I98" s="1272"/>
      <c r="J98" s="728" t="s">
        <v>29</v>
      </c>
      <c r="K98" s="763">
        <f>SUM(K97)</f>
        <v>12400</v>
      </c>
      <c r="L98" s="763">
        <f t="shared" ref="L98:P98" si="36">SUM(L97)</f>
        <v>12400</v>
      </c>
      <c r="M98" s="763">
        <f t="shared" si="36"/>
        <v>0</v>
      </c>
      <c r="N98" s="730">
        <f t="shared" si="36"/>
        <v>0</v>
      </c>
      <c r="O98" s="763">
        <f t="shared" si="36"/>
        <v>12400</v>
      </c>
      <c r="P98" s="763">
        <f t="shared" si="36"/>
        <v>12400</v>
      </c>
      <c r="Q98" s="794"/>
      <c r="R98" s="999"/>
      <c r="S98" s="744"/>
      <c r="T98" s="745"/>
    </row>
    <row r="99" spans="1:20" ht="15.75" thickBot="1" x14ac:dyDescent="0.3">
      <c r="A99" s="824" t="s">
        <v>22</v>
      </c>
      <c r="B99" s="770" t="s">
        <v>22</v>
      </c>
      <c r="C99" s="725" t="s">
        <v>20</v>
      </c>
      <c r="D99" s="772" t="s">
        <v>22</v>
      </c>
      <c r="E99" s="1304" t="s">
        <v>67</v>
      </c>
      <c r="F99" s="1305"/>
      <c r="G99" s="1305"/>
      <c r="H99" s="1305"/>
      <c r="I99" s="1305"/>
      <c r="J99" s="1307"/>
      <c r="K99" s="773">
        <f>SUM(K45,K49,K54,K57,K60,K62,K64,K66,K68,K71,K73,K75,K77,K79,K81,K83,K85,K89,K91,K93,K96,K98)</f>
        <v>8806600</v>
      </c>
      <c r="L99" s="773">
        <f>SUM(L45,L49,L54,L57,L60,L62,L64,L66,L68,L71,L73,L75,L77,L79,L81,L83,L85,L89,L91,L93,L96,L98)</f>
        <v>8778900</v>
      </c>
      <c r="M99" s="773">
        <f>SUM(M45,M49,M54,M57,M60,M62,M64,M66,M68,M71,M73,M75,M77,M79,M81,M83,M85,M89,M91,M93,M96,M98)</f>
        <v>2274600</v>
      </c>
      <c r="N99" s="773">
        <f>SUM(N45,N49,N54,N57,N60,N62,N64,N66,N68,N71,N73,N75,N77,N79,N81,N83,N85,N89,N91,N93,N96,N98)</f>
        <v>27700</v>
      </c>
      <c r="O99" s="773">
        <f>SUM(O45,O49,O54,O57,O60,O62,O64,O66,O68,O71,O73,O75,O77,O79,O81,O83,O85,O89,O91,O93,O96,O98)</f>
        <v>8904400</v>
      </c>
      <c r="P99" s="773">
        <f>SUM(P45,P49,P54,P57,P60,P62,P64,P66,P68,P71,P73,P75,P77,P79,P81,P83,P85,P89,P91,P93,P96,P98)</f>
        <v>9022200</v>
      </c>
      <c r="Q99" s="774"/>
      <c r="R99" s="775"/>
      <c r="S99" s="776"/>
      <c r="T99" s="777"/>
    </row>
    <row r="100" spans="1:20" ht="21" customHeight="1" thickBot="1" x14ac:dyDescent="0.3">
      <c r="A100" s="722" t="s">
        <v>22</v>
      </c>
      <c r="B100" s="825" t="s">
        <v>22</v>
      </c>
      <c r="C100" s="725" t="s">
        <v>20</v>
      </c>
      <c r="D100" s="826" t="s">
        <v>34</v>
      </c>
      <c r="E100" s="1342" t="s">
        <v>723</v>
      </c>
      <c r="F100" s="1343"/>
      <c r="G100" s="1343"/>
      <c r="H100" s="1343"/>
      <c r="I100" s="1343"/>
      <c r="J100" s="1343"/>
      <c r="K100" s="1343"/>
      <c r="L100" s="1343"/>
      <c r="M100" s="1343"/>
      <c r="N100" s="1343"/>
      <c r="O100" s="1343"/>
      <c r="P100" s="1343"/>
      <c r="Q100" s="1343"/>
      <c r="R100" s="1343"/>
      <c r="S100" s="1343"/>
      <c r="T100" s="1344"/>
    </row>
    <row r="101" spans="1:20" x14ac:dyDescent="0.25">
      <c r="A101" s="1273" t="s">
        <v>22</v>
      </c>
      <c r="B101" s="1288" t="s">
        <v>22</v>
      </c>
      <c r="C101" s="1294" t="s">
        <v>20</v>
      </c>
      <c r="D101" s="1292" t="s">
        <v>34</v>
      </c>
      <c r="E101" s="1290" t="s">
        <v>22</v>
      </c>
      <c r="F101" s="1316" t="s">
        <v>289</v>
      </c>
      <c r="G101" s="1257" t="s">
        <v>290</v>
      </c>
      <c r="H101" s="1257" t="s">
        <v>291</v>
      </c>
      <c r="I101" s="797" t="s">
        <v>146</v>
      </c>
      <c r="J101" s="746" t="s">
        <v>27</v>
      </c>
      <c r="K101" s="860">
        <v>7200</v>
      </c>
      <c r="L101" s="860">
        <v>7200</v>
      </c>
      <c r="M101" s="987">
        <v>7100</v>
      </c>
      <c r="N101" s="812"/>
      <c r="O101" s="828">
        <v>7500</v>
      </c>
      <c r="P101" s="784">
        <v>7900</v>
      </c>
      <c r="Q101" s="1339" t="s">
        <v>247</v>
      </c>
      <c r="R101" s="1332">
        <v>15</v>
      </c>
      <c r="S101" s="1332">
        <v>15</v>
      </c>
      <c r="T101" s="1333">
        <v>15</v>
      </c>
    </row>
    <row r="102" spans="1:20" ht="15" customHeight="1" x14ac:dyDescent="0.25">
      <c r="A102" s="1274"/>
      <c r="B102" s="1277"/>
      <c r="C102" s="1280"/>
      <c r="D102" s="1283"/>
      <c r="E102" s="1286"/>
      <c r="F102" s="1317"/>
      <c r="G102" s="1318"/>
      <c r="H102" s="1318"/>
      <c r="I102" s="798" t="s">
        <v>146</v>
      </c>
      <c r="J102" s="816" t="s">
        <v>62</v>
      </c>
      <c r="K102" s="766">
        <v>106800</v>
      </c>
      <c r="L102" s="766">
        <v>106800</v>
      </c>
      <c r="M102" s="766">
        <v>103600</v>
      </c>
      <c r="N102" s="784"/>
      <c r="O102" s="828">
        <v>107800</v>
      </c>
      <c r="P102" s="784">
        <v>108800</v>
      </c>
      <c r="Q102" s="1340"/>
      <c r="R102" s="1321"/>
      <c r="S102" s="1321"/>
      <c r="T102" s="1314"/>
    </row>
    <row r="103" spans="1:20" x14ac:dyDescent="0.25">
      <c r="A103" s="1274"/>
      <c r="B103" s="1277"/>
      <c r="C103" s="1280"/>
      <c r="D103" s="1283"/>
      <c r="E103" s="1286"/>
      <c r="F103" s="1317"/>
      <c r="G103" s="1318"/>
      <c r="H103" s="1318"/>
      <c r="I103" s="798" t="s">
        <v>292</v>
      </c>
      <c r="J103" s="802" t="s">
        <v>32</v>
      </c>
      <c r="K103" s="766">
        <v>17000</v>
      </c>
      <c r="L103" s="766">
        <v>17000</v>
      </c>
      <c r="M103" s="766">
        <v>11000</v>
      </c>
      <c r="N103" s="767"/>
      <c r="O103" s="820">
        <v>17000</v>
      </c>
      <c r="P103" s="767">
        <v>17000</v>
      </c>
      <c r="Q103" s="1340"/>
      <c r="R103" s="1321"/>
      <c r="S103" s="1321"/>
      <c r="T103" s="1314"/>
    </row>
    <row r="104" spans="1:20" x14ac:dyDescent="0.25">
      <c r="A104" s="1274"/>
      <c r="B104" s="1277"/>
      <c r="C104" s="1280"/>
      <c r="D104" s="1283"/>
      <c r="E104" s="1286"/>
      <c r="F104" s="1317"/>
      <c r="G104" s="1318"/>
      <c r="H104" s="1318"/>
      <c r="I104" s="909"/>
      <c r="J104" s="751" t="s">
        <v>33</v>
      </c>
      <c r="K104" s="752"/>
      <c r="L104" s="752"/>
      <c r="M104" s="752"/>
      <c r="N104" s="784"/>
      <c r="O104" s="828"/>
      <c r="P104" s="910"/>
      <c r="Q104" s="1341"/>
      <c r="R104" s="1322"/>
      <c r="S104" s="1322"/>
      <c r="T104" s="1315"/>
    </row>
    <row r="105" spans="1:20" ht="15.75" thickBot="1" x14ac:dyDescent="0.3">
      <c r="A105" s="1275"/>
      <c r="B105" s="1289"/>
      <c r="C105" s="1295"/>
      <c r="D105" s="1293"/>
      <c r="E105" s="1291"/>
      <c r="F105" s="1338"/>
      <c r="G105" s="1258"/>
      <c r="H105" s="1258"/>
      <c r="I105" s="827"/>
      <c r="J105" s="728" t="s">
        <v>29</v>
      </c>
      <c r="K105" s="729">
        <f>SUM(K101:K104)</f>
        <v>131000</v>
      </c>
      <c r="L105" s="729">
        <f>SUM(L101:L104)</f>
        <v>131000</v>
      </c>
      <c r="M105" s="729">
        <f>SUM(M101:M104)</f>
        <v>121700</v>
      </c>
      <c r="N105" s="730">
        <f t="shared" ref="N105:P105" si="37">SUM(N101:N103)</f>
        <v>0</v>
      </c>
      <c r="O105" s="763">
        <f t="shared" si="37"/>
        <v>132300</v>
      </c>
      <c r="P105" s="729">
        <f t="shared" si="37"/>
        <v>133700</v>
      </c>
      <c r="Q105" s="911"/>
      <c r="R105" s="744"/>
      <c r="S105" s="744"/>
      <c r="T105" s="745"/>
    </row>
    <row r="106" spans="1:20" ht="15" customHeight="1" x14ac:dyDescent="0.25">
      <c r="A106" s="1273" t="s">
        <v>22</v>
      </c>
      <c r="B106" s="1276" t="s">
        <v>22</v>
      </c>
      <c r="C106" s="1279" t="s">
        <v>20</v>
      </c>
      <c r="D106" s="1282" t="s">
        <v>34</v>
      </c>
      <c r="E106" s="1285" t="s">
        <v>34</v>
      </c>
      <c r="F106" s="1300" t="s">
        <v>293</v>
      </c>
      <c r="G106" s="1337" t="s">
        <v>294</v>
      </c>
      <c r="H106" s="1257" t="s">
        <v>138</v>
      </c>
      <c r="I106" s="1257" t="s">
        <v>146</v>
      </c>
      <c r="J106" s="255" t="s">
        <v>27</v>
      </c>
      <c r="K106" s="988">
        <v>92000</v>
      </c>
      <c r="L106" s="988">
        <v>92000</v>
      </c>
      <c r="M106" s="988">
        <v>51300</v>
      </c>
      <c r="N106" s="995"/>
      <c r="O106" s="829">
        <v>96000</v>
      </c>
      <c r="P106" s="738">
        <v>101400</v>
      </c>
      <c r="Q106" s="1334" t="s">
        <v>295</v>
      </c>
      <c r="R106" s="1332">
        <v>32</v>
      </c>
      <c r="S106" s="1332">
        <v>32</v>
      </c>
      <c r="T106" s="1333">
        <v>32</v>
      </c>
    </row>
    <row r="107" spans="1:20" ht="15" customHeight="1" x14ac:dyDescent="0.25">
      <c r="A107" s="1274"/>
      <c r="B107" s="1277"/>
      <c r="C107" s="1280"/>
      <c r="D107" s="1283"/>
      <c r="E107" s="1286"/>
      <c r="F107" s="1317"/>
      <c r="G107" s="1318"/>
      <c r="H107" s="1318"/>
      <c r="I107" s="1318"/>
      <c r="J107" s="802" t="s">
        <v>32</v>
      </c>
      <c r="K107" s="766">
        <v>38000</v>
      </c>
      <c r="L107" s="766">
        <v>38000</v>
      </c>
      <c r="M107" s="766">
        <v>25900</v>
      </c>
      <c r="N107" s="767"/>
      <c r="O107" s="820">
        <v>39000</v>
      </c>
      <c r="P107" s="767">
        <v>40000</v>
      </c>
      <c r="Q107" s="1335"/>
      <c r="R107" s="1321"/>
      <c r="S107" s="1321"/>
      <c r="T107" s="1314"/>
    </row>
    <row r="108" spans="1:20" ht="15" customHeight="1" x14ac:dyDescent="0.25">
      <c r="A108" s="1274"/>
      <c r="B108" s="1277"/>
      <c r="C108" s="1280"/>
      <c r="D108" s="1283"/>
      <c r="E108" s="1286"/>
      <c r="F108" s="1317"/>
      <c r="G108" s="1318"/>
      <c r="H108" s="1318"/>
      <c r="I108" s="1318"/>
      <c r="J108" s="802" t="s">
        <v>62</v>
      </c>
      <c r="K108" s="766">
        <v>201000</v>
      </c>
      <c r="L108" s="766">
        <v>201000</v>
      </c>
      <c r="M108" s="766">
        <v>168500</v>
      </c>
      <c r="N108" s="767"/>
      <c r="O108" s="820">
        <v>202000</v>
      </c>
      <c r="P108" s="767">
        <v>202000</v>
      </c>
      <c r="Q108" s="1335"/>
      <c r="R108" s="1321"/>
      <c r="S108" s="1321"/>
      <c r="T108" s="1314"/>
    </row>
    <row r="109" spans="1:20" ht="15" customHeight="1" x14ac:dyDescent="0.25">
      <c r="A109" s="1274"/>
      <c r="B109" s="1277"/>
      <c r="C109" s="1280"/>
      <c r="D109" s="1283"/>
      <c r="E109" s="1286"/>
      <c r="F109" s="1317"/>
      <c r="G109" s="1318"/>
      <c r="H109" s="1318"/>
      <c r="I109" s="1318"/>
      <c r="J109" s="861" t="s">
        <v>33</v>
      </c>
      <c r="K109" s="831"/>
      <c r="L109" s="831"/>
      <c r="M109" s="831"/>
      <c r="N109" s="784"/>
      <c r="O109" s="828"/>
      <c r="P109" s="784"/>
      <c r="Q109" s="1336"/>
      <c r="R109" s="1322"/>
      <c r="S109" s="1322"/>
      <c r="T109" s="1315"/>
    </row>
    <row r="110" spans="1:20" ht="15.75" thickBot="1" x14ac:dyDescent="0.3">
      <c r="A110" s="1275"/>
      <c r="B110" s="1278"/>
      <c r="C110" s="1281"/>
      <c r="D110" s="1284"/>
      <c r="E110" s="1287"/>
      <c r="F110" s="1301"/>
      <c r="G110" s="1303"/>
      <c r="H110" s="1258"/>
      <c r="I110" s="1258"/>
      <c r="J110" s="728" t="s">
        <v>29</v>
      </c>
      <c r="K110" s="729">
        <f>SUM(K106,K107,K108,K109)</f>
        <v>331000</v>
      </c>
      <c r="L110" s="729">
        <f t="shared" ref="L110:P110" si="38">SUM(L106,L107,L108,L109)</f>
        <v>331000</v>
      </c>
      <c r="M110" s="729">
        <f t="shared" si="38"/>
        <v>245700</v>
      </c>
      <c r="N110" s="730">
        <f t="shared" si="38"/>
        <v>0</v>
      </c>
      <c r="O110" s="763">
        <f t="shared" si="38"/>
        <v>337000</v>
      </c>
      <c r="P110" s="729">
        <f t="shared" si="38"/>
        <v>343400</v>
      </c>
      <c r="Q110" s="733"/>
      <c r="R110" s="734"/>
      <c r="S110" s="734"/>
      <c r="T110" s="735"/>
    </row>
    <row r="111" spans="1:20" x14ac:dyDescent="0.25">
      <c r="A111" s="1273" t="s">
        <v>22</v>
      </c>
      <c r="B111" s="1277" t="s">
        <v>22</v>
      </c>
      <c r="C111" s="1280" t="s">
        <v>20</v>
      </c>
      <c r="D111" s="1283" t="s">
        <v>34</v>
      </c>
      <c r="E111" s="1286" t="s">
        <v>45</v>
      </c>
      <c r="F111" s="1317" t="s">
        <v>298</v>
      </c>
      <c r="G111" s="1318" t="s">
        <v>25</v>
      </c>
      <c r="H111" s="1318" t="s">
        <v>149</v>
      </c>
      <c r="I111" s="798" t="s">
        <v>299</v>
      </c>
      <c r="J111" s="816" t="s">
        <v>27</v>
      </c>
      <c r="K111" s="766">
        <v>14000</v>
      </c>
      <c r="L111" s="766">
        <v>14000</v>
      </c>
      <c r="M111" s="766"/>
      <c r="N111" s="767"/>
      <c r="O111" s="782">
        <v>16100</v>
      </c>
      <c r="P111" s="767">
        <v>18500</v>
      </c>
      <c r="Q111" s="1319" t="s">
        <v>300</v>
      </c>
      <c r="R111" s="1321">
        <v>5</v>
      </c>
      <c r="S111" s="1321">
        <v>6</v>
      </c>
      <c r="T111" s="1314">
        <v>6</v>
      </c>
    </row>
    <row r="112" spans="1:20" x14ac:dyDescent="0.25">
      <c r="A112" s="1274"/>
      <c r="B112" s="1277"/>
      <c r="C112" s="1280"/>
      <c r="D112" s="1283"/>
      <c r="E112" s="1286"/>
      <c r="F112" s="1317"/>
      <c r="G112" s="1318"/>
      <c r="H112" s="1318"/>
      <c r="I112" s="798" t="s">
        <v>301</v>
      </c>
      <c r="J112" s="751" t="s">
        <v>33</v>
      </c>
      <c r="K112" s="1905"/>
      <c r="L112" s="1905"/>
      <c r="M112" s="766"/>
      <c r="N112" s="767"/>
      <c r="O112" s="782">
        <v>12500</v>
      </c>
      <c r="P112" s="767">
        <v>12500</v>
      </c>
      <c r="Q112" s="1320"/>
      <c r="R112" s="1322"/>
      <c r="S112" s="1322"/>
      <c r="T112" s="1315"/>
    </row>
    <row r="113" spans="1:20" ht="15.75" thickBot="1" x14ac:dyDescent="0.3">
      <c r="A113" s="1275"/>
      <c r="B113" s="1289"/>
      <c r="C113" s="1295"/>
      <c r="D113" s="1293"/>
      <c r="E113" s="1291"/>
      <c r="F113" s="1301"/>
      <c r="G113" s="1258"/>
      <c r="H113" s="1258"/>
      <c r="I113" s="827"/>
      <c r="J113" s="728" t="s">
        <v>29</v>
      </c>
      <c r="K113" s="729">
        <f>SUM(K111,K112)</f>
        <v>14000</v>
      </c>
      <c r="L113" s="729">
        <f t="shared" ref="L113:P113" si="39">SUM(L111,L112)</f>
        <v>14000</v>
      </c>
      <c r="M113" s="729">
        <f t="shared" si="39"/>
        <v>0</v>
      </c>
      <c r="N113" s="730">
        <f t="shared" si="39"/>
        <v>0</v>
      </c>
      <c r="O113" s="731">
        <f t="shared" si="39"/>
        <v>28600</v>
      </c>
      <c r="P113" s="730">
        <f t="shared" si="39"/>
        <v>31000</v>
      </c>
      <c r="Q113" s="743"/>
      <c r="R113" s="734"/>
      <c r="S113" s="734"/>
      <c r="T113" s="735"/>
    </row>
    <row r="114" spans="1:20" ht="21" x14ac:dyDescent="0.25">
      <c r="A114" s="1273" t="s">
        <v>22</v>
      </c>
      <c r="B114" s="1288" t="s">
        <v>22</v>
      </c>
      <c r="C114" s="1294" t="s">
        <v>20</v>
      </c>
      <c r="D114" s="1292" t="s">
        <v>34</v>
      </c>
      <c r="E114" s="1290" t="s">
        <v>55</v>
      </c>
      <c r="F114" s="1316" t="s">
        <v>302</v>
      </c>
      <c r="G114" s="1257" t="s">
        <v>25</v>
      </c>
      <c r="H114" s="1257"/>
      <c r="I114" s="1257"/>
      <c r="J114" s="746" t="s">
        <v>33</v>
      </c>
      <c r="K114" s="860">
        <v>88200</v>
      </c>
      <c r="L114" s="860">
        <v>88200</v>
      </c>
      <c r="M114" s="860">
        <v>66500</v>
      </c>
      <c r="N114" s="781"/>
      <c r="O114" s="768">
        <v>88200</v>
      </c>
      <c r="P114" s="769">
        <v>88200</v>
      </c>
      <c r="Q114" s="832" t="s">
        <v>303</v>
      </c>
      <c r="R114" s="818">
        <v>55</v>
      </c>
      <c r="S114" s="818">
        <v>35</v>
      </c>
      <c r="T114" s="833">
        <v>35</v>
      </c>
    </row>
    <row r="115" spans="1:20" ht="15.75" thickBot="1" x14ac:dyDescent="0.3">
      <c r="A115" s="1275"/>
      <c r="B115" s="1289"/>
      <c r="C115" s="1295"/>
      <c r="D115" s="1293"/>
      <c r="E115" s="1291"/>
      <c r="F115" s="1301"/>
      <c r="G115" s="1258"/>
      <c r="H115" s="1258"/>
      <c r="I115" s="1258"/>
      <c r="J115" s="728" t="s">
        <v>29</v>
      </c>
      <c r="K115" s="729">
        <f>SUM(K114)</f>
        <v>88200</v>
      </c>
      <c r="L115" s="729">
        <f t="shared" ref="L115:P115" si="40">SUM(L114)</f>
        <v>88200</v>
      </c>
      <c r="M115" s="729">
        <f t="shared" si="40"/>
        <v>66500</v>
      </c>
      <c r="N115" s="730">
        <f t="shared" si="40"/>
        <v>0</v>
      </c>
      <c r="O115" s="763">
        <f t="shared" si="40"/>
        <v>88200</v>
      </c>
      <c r="P115" s="729">
        <f t="shared" si="40"/>
        <v>88200</v>
      </c>
      <c r="Q115" s="743"/>
      <c r="R115" s="734"/>
      <c r="S115" s="734"/>
      <c r="T115" s="735"/>
    </row>
    <row r="116" spans="1:20" ht="20.25" customHeight="1" x14ac:dyDescent="0.25">
      <c r="A116" s="1323" t="s">
        <v>22</v>
      </c>
      <c r="B116" s="1261" t="s">
        <v>22</v>
      </c>
      <c r="C116" s="1263" t="s">
        <v>20</v>
      </c>
      <c r="D116" s="1265" t="s">
        <v>34</v>
      </c>
      <c r="E116" s="1429" t="s">
        <v>59</v>
      </c>
      <c r="F116" s="1269" t="s">
        <v>766</v>
      </c>
      <c r="G116" s="1271" t="s">
        <v>25</v>
      </c>
      <c r="H116" s="1271" t="s">
        <v>149</v>
      </c>
      <c r="I116" s="1077" t="s">
        <v>288</v>
      </c>
      <c r="J116" s="711" t="s">
        <v>27</v>
      </c>
      <c r="K116" s="1046">
        <v>180000</v>
      </c>
      <c r="L116" s="1046">
        <v>180000</v>
      </c>
      <c r="M116" s="1046"/>
      <c r="N116" s="710"/>
      <c r="O116" s="1046">
        <v>207000</v>
      </c>
      <c r="P116" s="1049">
        <v>238000</v>
      </c>
      <c r="Q116" s="1319" t="s">
        <v>247</v>
      </c>
      <c r="R116" s="1328">
        <v>150</v>
      </c>
      <c r="S116" s="1328">
        <v>150</v>
      </c>
      <c r="T116" s="1330">
        <v>150</v>
      </c>
    </row>
    <row r="117" spans="1:20" ht="15.75" customHeight="1" x14ac:dyDescent="0.25">
      <c r="A117" s="1324"/>
      <c r="B117" s="1426"/>
      <c r="C117" s="1427"/>
      <c r="D117" s="1428"/>
      <c r="E117" s="1430"/>
      <c r="F117" s="1432"/>
      <c r="G117" s="1433"/>
      <c r="H117" s="1433"/>
      <c r="I117" s="1063" t="s">
        <v>146</v>
      </c>
      <c r="J117" s="617" t="s">
        <v>62</v>
      </c>
      <c r="K117" s="1078">
        <v>281800</v>
      </c>
      <c r="L117" s="1078">
        <v>281800</v>
      </c>
      <c r="M117" s="1075"/>
      <c r="N117" s="1076"/>
      <c r="O117" s="1078">
        <v>281800</v>
      </c>
      <c r="P117" s="1079">
        <v>281800</v>
      </c>
      <c r="Q117" s="1366"/>
      <c r="R117" s="1364"/>
      <c r="S117" s="1364"/>
      <c r="T117" s="1365"/>
    </row>
    <row r="118" spans="1:20" ht="18.75" customHeight="1" thickBot="1" x14ac:dyDescent="0.3">
      <c r="A118" s="1325"/>
      <c r="B118" s="1262"/>
      <c r="C118" s="1264"/>
      <c r="D118" s="1266"/>
      <c r="E118" s="1431"/>
      <c r="F118" s="1270"/>
      <c r="G118" s="1272"/>
      <c r="H118" s="1272"/>
      <c r="I118" s="1074"/>
      <c r="J118" s="728" t="s">
        <v>29</v>
      </c>
      <c r="K118" s="763">
        <f>SUM(K116,K117)</f>
        <v>461800</v>
      </c>
      <c r="L118" s="763">
        <f t="shared" ref="L118:P118" si="41">SUM(L116,L117)</f>
        <v>461800</v>
      </c>
      <c r="M118" s="763">
        <f t="shared" si="41"/>
        <v>0</v>
      </c>
      <c r="N118" s="763">
        <f t="shared" si="41"/>
        <v>0</v>
      </c>
      <c r="O118" s="763">
        <f t="shared" si="41"/>
        <v>488800</v>
      </c>
      <c r="P118" s="763">
        <f t="shared" si="41"/>
        <v>519800</v>
      </c>
      <c r="Q118" s="743"/>
      <c r="R118" s="1080"/>
      <c r="S118" s="734"/>
      <c r="T118" s="735"/>
    </row>
    <row r="119" spans="1:20" ht="18.75" customHeight="1" x14ac:dyDescent="0.25">
      <c r="A119" s="1323" t="s">
        <v>22</v>
      </c>
      <c r="B119" s="1261" t="s">
        <v>22</v>
      </c>
      <c r="C119" s="1263" t="s">
        <v>20</v>
      </c>
      <c r="D119" s="1265" t="s">
        <v>34</v>
      </c>
      <c r="E119" s="1429" t="s">
        <v>121</v>
      </c>
      <c r="F119" s="1269" t="s">
        <v>817</v>
      </c>
      <c r="G119" s="1271" t="s">
        <v>25</v>
      </c>
      <c r="H119" s="1271" t="s">
        <v>149</v>
      </c>
      <c r="I119" s="1434" t="s">
        <v>296</v>
      </c>
      <c r="J119" s="711" t="s">
        <v>27</v>
      </c>
      <c r="K119" s="923">
        <v>34000</v>
      </c>
      <c r="L119" s="923">
        <v>34000</v>
      </c>
      <c r="M119" s="1065"/>
      <c r="N119" s="1067"/>
      <c r="O119" s="1046">
        <v>36000</v>
      </c>
      <c r="P119" s="710">
        <v>38000</v>
      </c>
      <c r="Q119" s="1326" t="s">
        <v>297</v>
      </c>
      <c r="R119" s="1328">
        <v>2</v>
      </c>
      <c r="S119" s="1328">
        <v>2</v>
      </c>
      <c r="T119" s="1330">
        <v>3</v>
      </c>
    </row>
    <row r="120" spans="1:20" ht="18.75" customHeight="1" thickBot="1" x14ac:dyDescent="0.3">
      <c r="A120" s="1324"/>
      <c r="B120" s="1426"/>
      <c r="C120" s="1427"/>
      <c r="D120" s="1428"/>
      <c r="E120" s="1430"/>
      <c r="F120" s="1432"/>
      <c r="G120" s="1433"/>
      <c r="H120" s="1433"/>
      <c r="I120" s="1435"/>
      <c r="J120" s="1069" t="s">
        <v>33</v>
      </c>
      <c r="K120" s="1071">
        <v>39800</v>
      </c>
      <c r="L120" s="1071">
        <v>39800</v>
      </c>
      <c r="M120" s="1066"/>
      <c r="N120" s="1068"/>
      <c r="O120" s="1070">
        <v>39800</v>
      </c>
      <c r="P120" s="1072">
        <v>39800</v>
      </c>
      <c r="Q120" s="1327"/>
      <c r="R120" s="1329"/>
      <c r="S120" s="1329"/>
      <c r="T120" s="1331"/>
    </row>
    <row r="121" spans="1:20" ht="18.75" customHeight="1" thickBot="1" x14ac:dyDescent="0.3">
      <c r="A121" s="1325"/>
      <c r="B121" s="1262"/>
      <c r="C121" s="1264"/>
      <c r="D121" s="1266"/>
      <c r="E121" s="1431"/>
      <c r="F121" s="1270"/>
      <c r="G121" s="1272"/>
      <c r="H121" s="1272"/>
      <c r="I121" s="1064"/>
      <c r="J121" s="1062" t="s">
        <v>29</v>
      </c>
      <c r="K121" s="830">
        <f>SUM(K119:K120)</f>
        <v>73800</v>
      </c>
      <c r="L121" s="830">
        <f t="shared" ref="L121:P121" si="42">SUM(L119:L120)</f>
        <v>73800</v>
      </c>
      <c r="M121" s="830">
        <f t="shared" si="42"/>
        <v>0</v>
      </c>
      <c r="N121" s="1073">
        <f t="shared" si="42"/>
        <v>0</v>
      </c>
      <c r="O121" s="830">
        <f t="shared" si="42"/>
        <v>75800</v>
      </c>
      <c r="P121" s="830">
        <f t="shared" si="42"/>
        <v>77800</v>
      </c>
      <c r="Q121" s="755"/>
      <c r="R121" s="999"/>
      <c r="S121" s="744"/>
      <c r="T121" s="745"/>
    </row>
    <row r="122" spans="1:20" ht="15.75" thickBot="1" x14ac:dyDescent="0.3">
      <c r="A122" s="722" t="s">
        <v>22</v>
      </c>
      <c r="B122" s="770" t="s">
        <v>22</v>
      </c>
      <c r="C122" s="725" t="s">
        <v>20</v>
      </c>
      <c r="D122" s="772" t="s">
        <v>34</v>
      </c>
      <c r="E122" s="1304" t="s">
        <v>67</v>
      </c>
      <c r="F122" s="1305"/>
      <c r="G122" s="1305"/>
      <c r="H122" s="1305"/>
      <c r="I122" s="1306"/>
      <c r="J122" s="1307"/>
      <c r="K122" s="773">
        <f>SUM(K105,K110,K113,K115,K118,K121)</f>
        <v>1099800</v>
      </c>
      <c r="L122" s="773">
        <f t="shared" ref="L122:P122" si="43">SUM(L105,L110,L113,L115,L118,L121)</f>
        <v>1099800</v>
      </c>
      <c r="M122" s="773">
        <f t="shared" si="43"/>
        <v>433900</v>
      </c>
      <c r="N122" s="773">
        <f t="shared" si="43"/>
        <v>0</v>
      </c>
      <c r="O122" s="773">
        <f t="shared" si="43"/>
        <v>1150700</v>
      </c>
      <c r="P122" s="773">
        <f t="shared" si="43"/>
        <v>1193900</v>
      </c>
      <c r="Q122" s="774"/>
      <c r="R122" s="834"/>
      <c r="S122" s="835"/>
      <c r="T122" s="836"/>
    </row>
    <row r="123" spans="1:20" ht="15.75" thickBot="1" x14ac:dyDescent="0.3">
      <c r="A123" s="824" t="s">
        <v>22</v>
      </c>
      <c r="B123" s="770" t="s">
        <v>22</v>
      </c>
      <c r="C123" s="725" t="s">
        <v>20</v>
      </c>
      <c r="D123" s="837"/>
      <c r="E123" s="1308" t="s">
        <v>183</v>
      </c>
      <c r="F123" s="1309"/>
      <c r="G123" s="1309"/>
      <c r="H123" s="1309"/>
      <c r="I123" s="1309"/>
      <c r="J123" s="1310"/>
      <c r="K123" s="838">
        <f>SUM(K40,K99,K122,)</f>
        <v>15379900</v>
      </c>
      <c r="L123" s="838">
        <f>SUM(L40,L99,L122,)</f>
        <v>15352200</v>
      </c>
      <c r="M123" s="838">
        <f>SUM(M40,M99,M122,)</f>
        <v>2794300</v>
      </c>
      <c r="N123" s="838">
        <f>SUM(N40,N99,N122,)</f>
        <v>27700</v>
      </c>
      <c r="O123" s="838">
        <f>SUM(O40,O99,O122,)</f>
        <v>15854600</v>
      </c>
      <c r="P123" s="838">
        <f>SUM(P40,P99,P122,)</f>
        <v>16326500</v>
      </c>
      <c r="Q123" s="839"/>
      <c r="R123" s="840"/>
      <c r="S123" s="841"/>
      <c r="T123" s="842"/>
    </row>
    <row r="124" spans="1:20" ht="15.75" thickBot="1" x14ac:dyDescent="0.3">
      <c r="A124" s="722" t="s">
        <v>22</v>
      </c>
      <c r="B124" s="770" t="s">
        <v>22</v>
      </c>
      <c r="C124" s="843"/>
      <c r="D124" s="844"/>
      <c r="E124" s="1311" t="s">
        <v>29</v>
      </c>
      <c r="F124" s="1312"/>
      <c r="G124" s="1312"/>
      <c r="H124" s="1312"/>
      <c r="I124" s="1312"/>
      <c r="J124" s="1313"/>
      <c r="K124" s="845">
        <f>SUM(K123)</f>
        <v>15379900</v>
      </c>
      <c r="L124" s="845">
        <f t="shared" ref="L124:P124" si="44">SUM(L123)</f>
        <v>15352200</v>
      </c>
      <c r="M124" s="845">
        <f t="shared" si="44"/>
        <v>2794300</v>
      </c>
      <c r="N124" s="845">
        <f t="shared" si="44"/>
        <v>27700</v>
      </c>
      <c r="O124" s="845">
        <f t="shared" si="44"/>
        <v>15854600</v>
      </c>
      <c r="P124" s="845">
        <f t="shared" si="44"/>
        <v>16326500</v>
      </c>
      <c r="Q124" s="846"/>
      <c r="R124" s="847"/>
      <c r="S124" s="848"/>
      <c r="T124" s="849"/>
    </row>
    <row r="127" spans="1:20" ht="38.25" x14ac:dyDescent="0.25">
      <c r="F127" s="850" t="s">
        <v>184</v>
      </c>
      <c r="G127" s="851" t="s">
        <v>27</v>
      </c>
      <c r="H127" s="310">
        <f>SUM(K17,K20,K23,K31,K33,K42,K46,K50,K58,K70,K76,K84,K95,K101,K106,K111,K119,K116)</f>
        <v>4822700</v>
      </c>
      <c r="I127" s="310">
        <f>SUM(L17,L20,L23,L31,L33,L42,L46,L50,L58,L70,L76,L84,L95,L101,L106,L111,L119,L116)</f>
        <v>4819700</v>
      </c>
      <c r="J127" s="310">
        <f>SUM(M17,M20,M23,M31,M33,M42,M46,M50,M58,M70,M76,M84,M95,M101,M106,M111,M119,M116)</f>
        <v>1411700</v>
      </c>
      <c r="K127" s="310">
        <f>SUM(N17,N20,N23,N31,N33,N42,N46,N50,N58,N70,N76,N84,N95,N101,N106,N111,N119,N116)</f>
        <v>3000</v>
      </c>
      <c r="Q127" s="852"/>
      <c r="R127" s="852"/>
      <c r="S127" s="852"/>
      <c r="T127" s="852"/>
    </row>
    <row r="128" spans="1:20" ht="38.25" x14ac:dyDescent="0.25">
      <c r="F128" s="850" t="s">
        <v>185</v>
      </c>
      <c r="G128" s="851" t="s">
        <v>62</v>
      </c>
      <c r="H128" s="310">
        <f>SUM(K24,K26,K29,K51,K55,K86,K102,K108,K117)</f>
        <v>1938300</v>
      </c>
      <c r="I128" s="310">
        <f>SUM(L24,L26,L29,L51,L55,L86,L102,L108,L117)</f>
        <v>1938300</v>
      </c>
      <c r="J128" s="310">
        <f>SUM(M24,M26,M29,M51,M55,M86,M102,M108,M117)</f>
        <v>894800</v>
      </c>
      <c r="K128" s="310">
        <f>SUM(N24,N26,N29,N51,N55,N86,N102,N108,N117)</f>
        <v>0</v>
      </c>
      <c r="Q128" s="852"/>
      <c r="R128" s="852"/>
      <c r="S128" s="852"/>
      <c r="T128" s="852"/>
    </row>
    <row r="129" spans="6:11" ht="25.5" x14ac:dyDescent="0.25">
      <c r="F129" s="850" t="s">
        <v>186</v>
      </c>
      <c r="G129" s="851" t="s">
        <v>32</v>
      </c>
      <c r="H129" s="310">
        <f>SUM(K43,K47,K52,K56,K59,K61,K103,K107)</f>
        <v>505900</v>
      </c>
      <c r="I129" s="310">
        <f>SUM(L43,L47,L52,L56,L59,L61,L103,L107)</f>
        <v>481200</v>
      </c>
      <c r="J129" s="310">
        <f>SUM(M43,M47,M52,M56,M59,M61,M103,M107)</f>
        <v>296900</v>
      </c>
      <c r="K129" s="310">
        <f>SUM(N43,N47,N52,N56,N59,N61,N103,N107)</f>
        <v>24700</v>
      </c>
    </row>
    <row r="130" spans="6:11" ht="51.75" x14ac:dyDescent="0.25">
      <c r="F130" s="853" t="s">
        <v>187</v>
      </c>
      <c r="G130" s="189" t="s">
        <v>33</v>
      </c>
      <c r="H130" s="310">
        <f>SUM(K94)</f>
        <v>193000</v>
      </c>
      <c r="I130" s="310">
        <f>SUM(L94)</f>
        <v>193000</v>
      </c>
      <c r="J130" s="310">
        <f>SUM(M94)</f>
        <v>0</v>
      </c>
      <c r="K130" s="310">
        <f>SUM(N94)</f>
        <v>0</v>
      </c>
    </row>
    <row r="131" spans="6:11" x14ac:dyDescent="0.25">
      <c r="F131" s="853" t="s">
        <v>189</v>
      </c>
      <c r="G131" s="189" t="s">
        <v>33</v>
      </c>
      <c r="H131" s="310">
        <f>SUM(K120,K114,K112,K109,K104,K88,K53,K48,K44,K38,K27,K21,K18,K97)</f>
        <v>140400</v>
      </c>
      <c r="I131" s="310">
        <f>SUM(L120,L114,L112,L109,L104,L88,L53,L48,L44,L38,L27,L21,L18,L97)</f>
        <v>140400</v>
      </c>
      <c r="J131" s="310">
        <f>SUM(M120,M114,M112,M109,M104,M88,M53,M48,M44,M38,M27,M21,M18,M97)</f>
        <v>66500</v>
      </c>
      <c r="K131" s="310">
        <f>SUM(N120,N114,N112,N109,N104,N88,N53,N48,N44,N38,N27,N21,N18,N97)</f>
        <v>0</v>
      </c>
    </row>
    <row r="132" spans="6:11" ht="25.5" x14ac:dyDescent="0.25">
      <c r="F132" s="854" t="s">
        <v>190</v>
      </c>
      <c r="G132" s="855"/>
      <c r="H132" s="856">
        <f>SUM(H127,H128,H129,H130,H131)</f>
        <v>7600300</v>
      </c>
      <c r="I132" s="856">
        <f t="shared" ref="I132:K132" si="45">SUM(I127,I128,I129,I130,I131)</f>
        <v>7572600</v>
      </c>
      <c r="J132" s="856">
        <f t="shared" si="45"/>
        <v>2669900</v>
      </c>
      <c r="K132" s="856">
        <f t="shared" si="45"/>
        <v>27700</v>
      </c>
    </row>
    <row r="133" spans="6:11" x14ac:dyDescent="0.25">
      <c r="F133" s="853" t="s">
        <v>189</v>
      </c>
      <c r="G133" s="851" t="s">
        <v>166</v>
      </c>
      <c r="H133" s="639">
        <f>SUM(K12,K15,K36,K63,K65,K67,K69,K72,K74,K78,K80,K82,K90,K92)</f>
        <v>7779600</v>
      </c>
      <c r="I133" s="639">
        <f t="shared" ref="I133:K133" si="46">SUM(L12,L15,L36,L63,L65,L67,L69,L72,L74,L78,L80,L82,L90,L92)</f>
        <v>7779600</v>
      </c>
      <c r="J133" s="639">
        <f t="shared" si="46"/>
        <v>124400</v>
      </c>
      <c r="K133" s="639">
        <f t="shared" si="46"/>
        <v>0</v>
      </c>
    </row>
    <row r="134" spans="6:11" x14ac:dyDescent="0.25">
      <c r="F134" s="857" t="s">
        <v>305</v>
      </c>
      <c r="G134" s="858"/>
      <c r="H134" s="859">
        <f>SUM(H132:H133)</f>
        <v>15379900</v>
      </c>
      <c r="I134" s="859">
        <f t="shared" ref="I134:K134" si="47">SUM(I132:I133)</f>
        <v>15352200</v>
      </c>
      <c r="J134" s="859">
        <f t="shared" si="47"/>
        <v>2794300</v>
      </c>
      <c r="K134" s="859">
        <f t="shared" si="47"/>
        <v>27700</v>
      </c>
    </row>
  </sheetData>
  <autoFilter ref="A5:T7" xr:uid="{B914298C-AB60-415D-B1BE-FCA7CD4DD6A7}">
    <filterColumn colId="10" showButton="0"/>
    <filterColumn colId="11" showButton="0"/>
    <filterColumn colId="12" showButton="0"/>
    <filterColumn colId="16" showButton="0"/>
    <filterColumn colId="17" showButton="0"/>
    <filterColumn colId="18" showButton="0"/>
  </autoFilter>
  <mergeCells count="455">
    <mergeCell ref="Q116:Q117"/>
    <mergeCell ref="R116:R117"/>
    <mergeCell ref="S116:S117"/>
    <mergeCell ref="T116:T117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0"/>
    <mergeCell ref="B116:B118"/>
    <mergeCell ref="C116:C118"/>
    <mergeCell ref="D116:D118"/>
    <mergeCell ref="E116:E118"/>
    <mergeCell ref="F116:F118"/>
    <mergeCell ref="G116:G118"/>
    <mergeCell ref="H116:H118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A12:A14"/>
    <mergeCell ref="B12:B14"/>
    <mergeCell ref="C12:C14"/>
    <mergeCell ref="D12:D14"/>
    <mergeCell ref="E12:E14"/>
    <mergeCell ref="F12:F14"/>
    <mergeCell ref="S12:S13"/>
    <mergeCell ref="T12:T13"/>
    <mergeCell ref="N12:N13"/>
    <mergeCell ref="O12:O13"/>
    <mergeCell ref="P12:P13"/>
    <mergeCell ref="Q12:Q13"/>
    <mergeCell ref="R12:R13"/>
    <mergeCell ref="M12:M13"/>
    <mergeCell ref="G12:G14"/>
    <mergeCell ref="H12:H14"/>
    <mergeCell ref="I12:I14"/>
    <mergeCell ref="J12:J13"/>
    <mergeCell ref="K12:K13"/>
    <mergeCell ref="L12:L13"/>
    <mergeCell ref="I15:I16"/>
    <mergeCell ref="B8:T8"/>
    <mergeCell ref="C9:T9"/>
    <mergeCell ref="D10:T10"/>
    <mergeCell ref="E11:T11"/>
    <mergeCell ref="H20:H22"/>
    <mergeCell ref="I20:I22"/>
    <mergeCell ref="R15:T15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15:A16"/>
    <mergeCell ref="B15:B16"/>
    <mergeCell ref="C15:C16"/>
    <mergeCell ref="D15:D16"/>
    <mergeCell ref="E15:E16"/>
    <mergeCell ref="F15:F16"/>
    <mergeCell ref="G15:G16"/>
    <mergeCell ref="H15:H16"/>
    <mergeCell ref="Q20:Q21"/>
    <mergeCell ref="R20:R21"/>
    <mergeCell ref="S20:S21"/>
    <mergeCell ref="T20:T21"/>
    <mergeCell ref="A23:A25"/>
    <mergeCell ref="B23:B25"/>
    <mergeCell ref="C23:C25"/>
    <mergeCell ref="D23:D25"/>
    <mergeCell ref="E23:E25"/>
    <mergeCell ref="F23:F25"/>
    <mergeCell ref="T23:T24"/>
    <mergeCell ref="G23:G25"/>
    <mergeCell ref="H23:H25"/>
    <mergeCell ref="I23:I25"/>
    <mergeCell ref="Q23:Q24"/>
    <mergeCell ref="R23:R24"/>
    <mergeCell ref="S23:S24"/>
    <mergeCell ref="A20:A22"/>
    <mergeCell ref="B20:B22"/>
    <mergeCell ref="C20:C22"/>
    <mergeCell ref="D20:D22"/>
    <mergeCell ref="E20:E22"/>
    <mergeCell ref="F20:F22"/>
    <mergeCell ref="G20:G22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H31:H32"/>
    <mergeCell ref="I31:I32"/>
    <mergeCell ref="R35:R36"/>
    <mergeCell ref="S35:S36"/>
    <mergeCell ref="T35:T36"/>
    <mergeCell ref="E40:J40"/>
    <mergeCell ref="E41:T41"/>
    <mergeCell ref="I33:I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A33:A34"/>
    <mergeCell ref="B33:B34"/>
    <mergeCell ref="C33:C34"/>
    <mergeCell ref="D33:D34"/>
    <mergeCell ref="E33:E34"/>
    <mergeCell ref="F33:F34"/>
    <mergeCell ref="G33:G34"/>
    <mergeCell ref="H33:H34"/>
    <mergeCell ref="Q35:Q36"/>
    <mergeCell ref="T42:T44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G42:G45"/>
    <mergeCell ref="H42:H45"/>
    <mergeCell ref="I42:I45"/>
    <mergeCell ref="Q42:Q44"/>
    <mergeCell ref="R42:R44"/>
    <mergeCell ref="S42:S44"/>
    <mergeCell ref="A42:A45"/>
    <mergeCell ref="B42:B45"/>
    <mergeCell ref="C42:C45"/>
    <mergeCell ref="D42:D45"/>
    <mergeCell ref="E42:E45"/>
    <mergeCell ref="F42:F45"/>
    <mergeCell ref="Q46:Q47"/>
    <mergeCell ref="R46:R47"/>
    <mergeCell ref="S46:S47"/>
    <mergeCell ref="T46:T47"/>
    <mergeCell ref="A50:A54"/>
    <mergeCell ref="B50:B54"/>
    <mergeCell ref="C50:C54"/>
    <mergeCell ref="D50:D54"/>
    <mergeCell ref="E50:E54"/>
    <mergeCell ref="F50:F54"/>
    <mergeCell ref="A58:A60"/>
    <mergeCell ref="B58:B60"/>
    <mergeCell ref="C58:C60"/>
    <mergeCell ref="D58:D60"/>
    <mergeCell ref="E58:E60"/>
    <mergeCell ref="F58:F60"/>
    <mergeCell ref="T50:T53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G50:G54"/>
    <mergeCell ref="H50:H54"/>
    <mergeCell ref="I50:I54"/>
    <mergeCell ref="Q50:Q53"/>
    <mergeCell ref="R50:R53"/>
    <mergeCell ref="S50:S53"/>
    <mergeCell ref="G58:G60"/>
    <mergeCell ref="H58:H60"/>
    <mergeCell ref="Q58:Q59"/>
    <mergeCell ref="R58:R59"/>
    <mergeCell ref="S58:S59"/>
    <mergeCell ref="T58:T59"/>
    <mergeCell ref="Q55:Q56"/>
    <mergeCell ref="R55:R56"/>
    <mergeCell ref="S55:S56"/>
    <mergeCell ref="T55:T5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G61:G62"/>
    <mergeCell ref="H61:H62"/>
    <mergeCell ref="I61:I62"/>
    <mergeCell ref="A61:A62"/>
    <mergeCell ref="B61:B62"/>
    <mergeCell ref="C61:C62"/>
    <mergeCell ref="D61:D62"/>
    <mergeCell ref="E61:E62"/>
    <mergeCell ref="F61:F62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H67:H68"/>
    <mergeCell ref="I67:I68"/>
    <mergeCell ref="Q69:Q70"/>
    <mergeCell ref="R69:R70"/>
    <mergeCell ref="S69:S70"/>
    <mergeCell ref="T69:T7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O86:O87"/>
    <mergeCell ref="G82:G83"/>
    <mergeCell ref="H82:H83"/>
    <mergeCell ref="I82:I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H84:H85"/>
    <mergeCell ref="I84:I85"/>
    <mergeCell ref="P86:P87"/>
    <mergeCell ref="A90:A91"/>
    <mergeCell ref="B90:B91"/>
    <mergeCell ref="C90:C91"/>
    <mergeCell ref="D90:D91"/>
    <mergeCell ref="E90:E91"/>
    <mergeCell ref="F90:F91"/>
    <mergeCell ref="G90:G91"/>
    <mergeCell ref="H90:H91"/>
    <mergeCell ref="I86:I89"/>
    <mergeCell ref="J86:J87"/>
    <mergeCell ref="K86:K87"/>
    <mergeCell ref="L86:L87"/>
    <mergeCell ref="M86:M87"/>
    <mergeCell ref="N86:N87"/>
    <mergeCell ref="I90:I91"/>
    <mergeCell ref="A86:A89"/>
    <mergeCell ref="B86:B89"/>
    <mergeCell ref="C86:C89"/>
    <mergeCell ref="D86:D89"/>
    <mergeCell ref="E86:E89"/>
    <mergeCell ref="F86:F89"/>
    <mergeCell ref="G86:G89"/>
    <mergeCell ref="H86:H89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G94:G96"/>
    <mergeCell ref="H94:H96"/>
    <mergeCell ref="I94:I96"/>
    <mergeCell ref="E99:J99"/>
    <mergeCell ref="E100:T100"/>
    <mergeCell ref="A94:A96"/>
    <mergeCell ref="B94:B96"/>
    <mergeCell ref="C94:C96"/>
    <mergeCell ref="D94:D96"/>
    <mergeCell ref="E94:E96"/>
    <mergeCell ref="F94:F96"/>
    <mergeCell ref="S106:S109"/>
    <mergeCell ref="T106:T109"/>
    <mergeCell ref="I106:I110"/>
    <mergeCell ref="Q106:Q109"/>
    <mergeCell ref="R106:R109"/>
    <mergeCell ref="F106:F110"/>
    <mergeCell ref="G106:G110"/>
    <mergeCell ref="H106:H110"/>
    <mergeCell ref="T101:T104"/>
    <mergeCell ref="S101:S104"/>
    <mergeCell ref="R101:R104"/>
    <mergeCell ref="F101:F105"/>
    <mergeCell ref="H101:H105"/>
    <mergeCell ref="G101:G105"/>
    <mergeCell ref="Q101:Q104"/>
    <mergeCell ref="E111:E113"/>
    <mergeCell ref="E122:J122"/>
    <mergeCell ref="E123:J123"/>
    <mergeCell ref="E124:J124"/>
    <mergeCell ref="T111:T112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F111:F113"/>
    <mergeCell ref="G111:G113"/>
    <mergeCell ref="H111:H113"/>
    <mergeCell ref="Q111:Q112"/>
    <mergeCell ref="R111:R112"/>
    <mergeCell ref="S111:S112"/>
    <mergeCell ref="A116:A118"/>
    <mergeCell ref="Q119:Q120"/>
    <mergeCell ref="R119:R120"/>
    <mergeCell ref="S119:S120"/>
    <mergeCell ref="T119:T120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I114:I115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106:A110"/>
    <mergeCell ref="B106:B110"/>
    <mergeCell ref="C106:C110"/>
    <mergeCell ref="D106:D110"/>
    <mergeCell ref="E106:E110"/>
    <mergeCell ref="B101:B105"/>
    <mergeCell ref="A101:A105"/>
    <mergeCell ref="E101:E105"/>
    <mergeCell ref="D101:D105"/>
    <mergeCell ref="C101:C105"/>
    <mergeCell ref="A111:A113"/>
    <mergeCell ref="B111:B113"/>
    <mergeCell ref="C111:C113"/>
    <mergeCell ref="D111:D113"/>
  </mergeCells>
  <pageMargins left="0.7" right="0.7" top="0.75" bottom="0.75" header="0.3" footer="0.3"/>
  <pageSetup paperSize="8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135D-81BF-4D23-9458-8C147DC95A70}">
  <sheetPr>
    <pageSetUpPr fitToPage="1"/>
  </sheetPr>
  <dimension ref="A1:DJ94"/>
  <sheetViews>
    <sheetView topLeftCell="A72" zoomScale="130" zoomScaleNormal="130" workbookViewId="0">
      <selection activeCell="H95" sqref="H95"/>
    </sheetView>
  </sheetViews>
  <sheetFormatPr defaultRowHeight="15" outlineLevelRow="1" x14ac:dyDescent="0.25"/>
  <cols>
    <col min="1" max="5" width="4.140625" customWidth="1"/>
    <col min="6" max="6" width="23.85546875" customWidth="1"/>
    <col min="8" max="8" width="11.5703125" customWidth="1"/>
    <col min="11" max="11" width="9.5703125" customWidth="1"/>
    <col min="17" max="17" width="23.85546875" customWidth="1"/>
    <col min="21" max="21" width="40.5703125" customWidth="1"/>
  </cols>
  <sheetData>
    <row r="1" spans="1:114" ht="18.75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9"/>
      <c r="T1" s="3"/>
    </row>
    <row r="2" spans="1:114" x14ac:dyDescent="0.25">
      <c r="A2" s="1097" t="s">
        <v>759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  <c r="M2" s="1097"/>
      <c r="N2" s="1097"/>
      <c r="O2" s="1097"/>
      <c r="P2" s="1097"/>
      <c r="Q2" s="1097"/>
      <c r="R2" s="1097"/>
      <c r="S2" s="1097"/>
      <c r="T2" s="1097"/>
      <c r="U2" s="315"/>
      <c r="V2" s="315"/>
      <c r="W2" s="315"/>
      <c r="X2" s="315"/>
    </row>
    <row r="3" spans="1:114" x14ac:dyDescent="0.25">
      <c r="A3" s="1097" t="s">
        <v>306</v>
      </c>
      <c r="B3" s="1097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  <c r="U3" s="315"/>
      <c r="V3" s="315"/>
      <c r="W3" s="315"/>
      <c r="X3" s="315"/>
    </row>
    <row r="4" spans="1:114" ht="15.75" thickBot="1" x14ac:dyDescent="0.3">
      <c r="A4" s="1097" t="s">
        <v>1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315"/>
      <c r="V4" s="315"/>
      <c r="W4" s="315"/>
      <c r="X4" s="315"/>
    </row>
    <row r="5" spans="1:114" ht="14.45" customHeight="1" x14ac:dyDescent="0.25">
      <c r="A5" s="1099" t="s">
        <v>2</v>
      </c>
      <c r="B5" s="1101" t="s">
        <v>3</v>
      </c>
      <c r="C5" s="1099" t="s">
        <v>4</v>
      </c>
      <c r="D5" s="1099" t="s">
        <v>5</v>
      </c>
      <c r="E5" s="1099" t="s">
        <v>6</v>
      </c>
      <c r="F5" s="1103" t="s">
        <v>7</v>
      </c>
      <c r="G5" s="1105" t="s">
        <v>8</v>
      </c>
      <c r="H5" s="1105" t="s">
        <v>9</v>
      </c>
      <c r="I5" s="1105" t="s">
        <v>307</v>
      </c>
      <c r="J5" s="1119" t="s">
        <v>11</v>
      </c>
      <c r="K5" s="1122" t="s">
        <v>762</v>
      </c>
      <c r="L5" s="1123"/>
      <c r="M5" s="1123"/>
      <c r="N5" s="1124"/>
      <c r="O5" s="1137" t="s">
        <v>193</v>
      </c>
      <c r="P5" s="1105" t="s">
        <v>761</v>
      </c>
      <c r="Q5" s="1108" t="s">
        <v>12</v>
      </c>
      <c r="R5" s="1109"/>
      <c r="S5" s="1109"/>
      <c r="T5" s="1110"/>
      <c r="U5" s="315"/>
      <c r="V5" s="315"/>
      <c r="W5" s="315"/>
      <c r="X5" s="315"/>
    </row>
    <row r="6" spans="1:114" x14ac:dyDescent="0.25">
      <c r="A6" s="1100"/>
      <c r="B6" s="1102"/>
      <c r="C6" s="1100"/>
      <c r="D6" s="1100"/>
      <c r="E6" s="1100"/>
      <c r="F6" s="1104"/>
      <c r="G6" s="1106"/>
      <c r="H6" s="1106"/>
      <c r="I6" s="1106"/>
      <c r="J6" s="1120"/>
      <c r="K6" s="1111" t="s">
        <v>13</v>
      </c>
      <c r="L6" s="1113" t="s">
        <v>14</v>
      </c>
      <c r="M6" s="1113"/>
      <c r="N6" s="1114" t="s">
        <v>15</v>
      </c>
      <c r="O6" s="1111"/>
      <c r="P6" s="1106"/>
      <c r="Q6" s="1116" t="s">
        <v>16</v>
      </c>
      <c r="R6" s="1113" t="s">
        <v>17</v>
      </c>
      <c r="S6" s="1113"/>
      <c r="T6" s="1118"/>
      <c r="U6" s="315"/>
      <c r="V6" s="315"/>
      <c r="W6" s="315"/>
      <c r="X6" s="315"/>
    </row>
    <row r="7" spans="1:114" ht="55.9" customHeight="1" thickBot="1" x14ac:dyDescent="0.3">
      <c r="A7" s="1100"/>
      <c r="B7" s="1102"/>
      <c r="C7" s="1100"/>
      <c r="D7" s="1100"/>
      <c r="E7" s="1100"/>
      <c r="F7" s="1104"/>
      <c r="G7" s="1106"/>
      <c r="H7" s="1106"/>
      <c r="I7" s="1106"/>
      <c r="J7" s="1121"/>
      <c r="K7" s="1112"/>
      <c r="L7" s="5" t="s">
        <v>13</v>
      </c>
      <c r="M7" s="5" t="s">
        <v>18</v>
      </c>
      <c r="N7" s="1115"/>
      <c r="O7" s="1112"/>
      <c r="P7" s="1107"/>
      <c r="Q7" s="1117"/>
      <c r="R7" s="6" t="s">
        <v>19</v>
      </c>
      <c r="S7" s="7" t="s">
        <v>194</v>
      </c>
      <c r="T7" s="7" t="s">
        <v>760</v>
      </c>
      <c r="U7" s="315"/>
      <c r="V7" s="315"/>
      <c r="W7" s="315"/>
      <c r="X7" s="315"/>
    </row>
    <row r="8" spans="1:114" ht="15.75" thickBot="1" x14ac:dyDescent="0.3">
      <c r="A8" s="233" t="s">
        <v>34</v>
      </c>
      <c r="B8" s="1126" t="s">
        <v>308</v>
      </c>
      <c r="C8" s="1126"/>
      <c r="D8" s="1126"/>
      <c r="E8" s="1126"/>
      <c r="F8" s="1126"/>
      <c r="G8" s="1126"/>
      <c r="H8" s="1126"/>
      <c r="I8" s="1126"/>
      <c r="J8" s="1126"/>
      <c r="K8" s="1126"/>
      <c r="L8" s="1126"/>
      <c r="M8" s="1126"/>
      <c r="N8" s="1126"/>
      <c r="O8" s="1126"/>
      <c r="P8" s="1126"/>
      <c r="Q8" s="1126"/>
      <c r="R8" s="1126"/>
      <c r="S8" s="1126"/>
      <c r="T8" s="1127"/>
      <c r="U8" s="315"/>
      <c r="V8" s="315"/>
      <c r="W8" s="315"/>
      <c r="X8" s="315"/>
    </row>
    <row r="9" spans="1:114" s="12" customFormat="1" ht="11.45" customHeight="1" outlineLevel="1" collapsed="1" thickBot="1" x14ac:dyDescent="0.25">
      <c r="A9" s="233" t="s">
        <v>34</v>
      </c>
      <c r="B9" s="9" t="s">
        <v>22</v>
      </c>
      <c r="C9" s="1128" t="s">
        <v>212</v>
      </c>
      <c r="D9" s="1129"/>
      <c r="E9" s="1129"/>
      <c r="F9" s="1129"/>
      <c r="G9" s="1129"/>
      <c r="H9" s="1129"/>
      <c r="I9" s="1129"/>
      <c r="J9" s="1129"/>
      <c r="K9" s="1129"/>
      <c r="L9" s="1129"/>
      <c r="M9" s="1129"/>
      <c r="N9" s="1129"/>
      <c r="O9" s="1129"/>
      <c r="P9" s="1129"/>
      <c r="Q9" s="1129"/>
      <c r="R9" s="1129"/>
      <c r="S9" s="1129"/>
      <c r="T9" s="1130"/>
      <c r="U9" s="316"/>
      <c r="V9" s="316"/>
      <c r="W9" s="316"/>
      <c r="X9" s="316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233" t="s">
        <v>34</v>
      </c>
      <c r="B10" s="9" t="s">
        <v>22</v>
      </c>
      <c r="C10" s="13" t="s">
        <v>20</v>
      </c>
      <c r="D10" s="1131" t="s">
        <v>309</v>
      </c>
      <c r="E10" s="1132"/>
      <c r="F10" s="1132"/>
      <c r="G10" s="1132"/>
      <c r="H10" s="1132"/>
      <c r="I10" s="1132"/>
      <c r="J10" s="1132"/>
      <c r="K10" s="1132"/>
      <c r="L10" s="1132"/>
      <c r="M10" s="1132"/>
      <c r="N10" s="1132"/>
      <c r="O10" s="1132"/>
      <c r="P10" s="1132"/>
      <c r="Q10" s="1132"/>
      <c r="R10" s="1132"/>
      <c r="S10" s="1132"/>
      <c r="T10" s="1133"/>
      <c r="U10" s="315"/>
      <c r="V10" s="315"/>
      <c r="W10" s="315"/>
      <c r="X10" s="315"/>
    </row>
    <row r="11" spans="1:114" ht="24" customHeight="1" thickBot="1" x14ac:dyDescent="0.3">
      <c r="A11" s="317" t="s">
        <v>34</v>
      </c>
      <c r="B11" s="15" t="s">
        <v>22</v>
      </c>
      <c r="C11" s="16" t="s">
        <v>20</v>
      </c>
      <c r="D11" s="239" t="s">
        <v>20</v>
      </c>
      <c r="E11" s="1517" t="s">
        <v>699</v>
      </c>
      <c r="F11" s="1518"/>
      <c r="G11" s="1518"/>
      <c r="H11" s="1518"/>
      <c r="I11" s="1518"/>
      <c r="J11" s="1518"/>
      <c r="K11" s="1518"/>
      <c r="L11" s="1518"/>
      <c r="M11" s="1518"/>
      <c r="N11" s="1518"/>
      <c r="O11" s="1518"/>
      <c r="P11" s="1518"/>
      <c r="Q11" s="1518"/>
      <c r="R11" s="1518"/>
      <c r="S11" s="1518"/>
      <c r="T11" s="1519"/>
      <c r="U11" s="315"/>
      <c r="V11" s="315"/>
      <c r="W11" s="315"/>
      <c r="X11" s="315"/>
    </row>
    <row r="12" spans="1:114" ht="21" x14ac:dyDescent="0.25">
      <c r="A12" s="1481" t="s">
        <v>34</v>
      </c>
      <c r="B12" s="1083" t="s">
        <v>22</v>
      </c>
      <c r="C12" s="1085" t="s">
        <v>20</v>
      </c>
      <c r="D12" s="1087" t="s">
        <v>20</v>
      </c>
      <c r="E12" s="1089" t="s">
        <v>20</v>
      </c>
      <c r="F12" s="1167" t="s">
        <v>310</v>
      </c>
      <c r="G12" s="1163" t="s">
        <v>311</v>
      </c>
      <c r="H12" s="1152" t="s">
        <v>142</v>
      </c>
      <c r="I12" s="195" t="s">
        <v>312</v>
      </c>
      <c r="J12" s="35" t="s">
        <v>27</v>
      </c>
      <c r="K12" s="19">
        <v>246900</v>
      </c>
      <c r="L12" s="19">
        <v>246900</v>
      </c>
      <c r="M12" s="19">
        <v>218400</v>
      </c>
      <c r="N12" s="20"/>
      <c r="O12" s="318">
        <v>259200</v>
      </c>
      <c r="P12" s="109">
        <v>272200</v>
      </c>
      <c r="Q12" s="319" t="s">
        <v>313</v>
      </c>
      <c r="R12" s="320">
        <v>800</v>
      </c>
      <c r="S12" s="320">
        <v>800</v>
      </c>
      <c r="T12" s="321">
        <v>800</v>
      </c>
      <c r="U12" s="315"/>
      <c r="V12" s="315"/>
      <c r="W12" s="315"/>
      <c r="X12" s="315"/>
    </row>
    <row r="13" spans="1:114" ht="21" x14ac:dyDescent="0.25">
      <c r="A13" s="1482"/>
      <c r="B13" s="1184"/>
      <c r="C13" s="1185"/>
      <c r="D13" s="1186"/>
      <c r="E13" s="1187"/>
      <c r="F13" s="1208"/>
      <c r="G13" s="1188"/>
      <c r="H13" s="1153"/>
      <c r="I13" s="228" t="s">
        <v>312</v>
      </c>
      <c r="J13" s="36" t="s">
        <v>314</v>
      </c>
      <c r="K13" s="37">
        <v>104600</v>
      </c>
      <c r="L13" s="37">
        <v>104600</v>
      </c>
      <c r="M13" s="37">
        <v>103000</v>
      </c>
      <c r="N13" s="38"/>
      <c r="O13" s="137">
        <v>109800</v>
      </c>
      <c r="P13" s="38">
        <v>115300</v>
      </c>
      <c r="Q13" s="322" t="s">
        <v>315</v>
      </c>
      <c r="R13" s="323">
        <v>2000</v>
      </c>
      <c r="S13" s="323">
        <v>2000</v>
      </c>
      <c r="T13" s="324">
        <v>2000</v>
      </c>
      <c r="U13" s="315"/>
      <c r="V13" s="315"/>
      <c r="W13" s="315"/>
      <c r="X13" s="315"/>
    </row>
    <row r="14" spans="1:114" ht="21" x14ac:dyDescent="0.25">
      <c r="A14" s="1482"/>
      <c r="B14" s="1184"/>
      <c r="C14" s="1185"/>
      <c r="D14" s="1186"/>
      <c r="E14" s="1187"/>
      <c r="F14" s="1208"/>
      <c r="G14" s="1188"/>
      <c r="H14" s="1153"/>
      <c r="I14" s="1153" t="s">
        <v>312</v>
      </c>
      <c r="J14" s="1444" t="s">
        <v>32</v>
      </c>
      <c r="K14" s="1445">
        <v>1800</v>
      </c>
      <c r="L14" s="1445">
        <v>1800</v>
      </c>
      <c r="M14" s="1445"/>
      <c r="N14" s="1450"/>
      <c r="O14" s="1520">
        <v>1900</v>
      </c>
      <c r="P14" s="1461">
        <v>2000</v>
      </c>
      <c r="Q14" s="322" t="s">
        <v>316</v>
      </c>
      <c r="R14" s="323">
        <v>80</v>
      </c>
      <c r="S14" s="323">
        <v>70</v>
      </c>
      <c r="T14" s="324">
        <v>70</v>
      </c>
      <c r="U14" s="315"/>
      <c r="V14" s="315"/>
      <c r="W14" s="315"/>
      <c r="X14" s="315"/>
    </row>
    <row r="15" spans="1:114" x14ac:dyDescent="0.25">
      <c r="A15" s="1482"/>
      <c r="B15" s="1139"/>
      <c r="C15" s="1142"/>
      <c r="D15" s="1176"/>
      <c r="E15" s="1177"/>
      <c r="F15" s="1178"/>
      <c r="G15" s="1153"/>
      <c r="H15" s="1153"/>
      <c r="I15" s="1188"/>
      <c r="J15" s="1190"/>
      <c r="K15" s="1192"/>
      <c r="L15" s="1192"/>
      <c r="M15" s="1192"/>
      <c r="N15" s="1194"/>
      <c r="O15" s="1513"/>
      <c r="P15" s="1183"/>
      <c r="Q15" s="1455" t="s">
        <v>317</v>
      </c>
      <c r="R15" s="1504">
        <v>1900</v>
      </c>
      <c r="S15" s="1504">
        <v>1800</v>
      </c>
      <c r="T15" s="1505">
        <v>1800</v>
      </c>
      <c r="U15" s="315"/>
      <c r="V15" s="315"/>
      <c r="W15" s="315"/>
      <c r="X15" s="315"/>
    </row>
    <row r="16" spans="1:114" x14ac:dyDescent="0.25">
      <c r="A16" s="1482"/>
      <c r="B16" s="1139"/>
      <c r="C16" s="1142"/>
      <c r="D16" s="1176"/>
      <c r="E16" s="1177"/>
      <c r="F16" s="1178"/>
      <c r="G16" s="1153"/>
      <c r="H16" s="1153"/>
      <c r="I16" s="52"/>
      <c r="J16" s="41" t="s">
        <v>33</v>
      </c>
      <c r="K16" s="42"/>
      <c r="L16" s="42"/>
      <c r="M16" s="42"/>
      <c r="N16" s="978"/>
      <c r="O16" s="925"/>
      <c r="P16" s="43"/>
      <c r="Q16" s="1256"/>
      <c r="R16" s="1498"/>
      <c r="S16" s="1498"/>
      <c r="T16" s="1501"/>
      <c r="U16" s="315"/>
      <c r="V16" s="315"/>
      <c r="W16" s="315"/>
      <c r="X16" s="315"/>
    </row>
    <row r="17" spans="1:24" ht="15.75" thickBot="1" x14ac:dyDescent="0.3">
      <c r="A17" s="1483"/>
      <c r="B17" s="1084"/>
      <c r="C17" s="1086"/>
      <c r="D17" s="1088"/>
      <c r="E17" s="1090"/>
      <c r="F17" s="1168"/>
      <c r="G17" s="1164"/>
      <c r="H17" s="1154"/>
      <c r="I17" s="58"/>
      <c r="J17" s="27" t="s">
        <v>29</v>
      </c>
      <c r="K17" s="28">
        <f>SUM(K12,K13,K14,K16)</f>
        <v>353300</v>
      </c>
      <c r="L17" s="28">
        <f t="shared" ref="L17:N17" si="0">SUM(L12,L13,L14,L16)</f>
        <v>353300</v>
      </c>
      <c r="M17" s="28">
        <f t="shared" si="0"/>
        <v>321400</v>
      </c>
      <c r="N17" s="29">
        <f t="shared" si="0"/>
        <v>0</v>
      </c>
      <c r="O17" s="30">
        <f t="shared" ref="O17:P17" si="1">SUM(O12,O13,O14)</f>
        <v>370900</v>
      </c>
      <c r="P17" s="28">
        <f t="shared" si="1"/>
        <v>389500</v>
      </c>
      <c r="Q17" s="32"/>
      <c r="R17" s="327"/>
      <c r="S17" s="327"/>
      <c r="T17" s="328"/>
      <c r="U17" s="329"/>
      <c r="V17" s="315"/>
      <c r="W17" s="315"/>
      <c r="X17" s="315"/>
    </row>
    <row r="18" spans="1:24" ht="42" x14ac:dyDescent="0.25">
      <c r="A18" s="1481" t="s">
        <v>34</v>
      </c>
      <c r="B18" s="1138" t="s">
        <v>22</v>
      </c>
      <c r="C18" s="1141" t="s">
        <v>20</v>
      </c>
      <c r="D18" s="1146" t="s">
        <v>20</v>
      </c>
      <c r="E18" s="1148" t="s">
        <v>34</v>
      </c>
      <c r="F18" s="1167" t="s">
        <v>318</v>
      </c>
      <c r="G18" s="1152" t="s">
        <v>25</v>
      </c>
      <c r="H18" s="1152" t="s">
        <v>319</v>
      </c>
      <c r="I18" s="1514" t="s">
        <v>320</v>
      </c>
      <c r="J18" s="330" t="s">
        <v>27</v>
      </c>
      <c r="K18" s="331">
        <v>5000</v>
      </c>
      <c r="L18" s="331">
        <v>5000</v>
      </c>
      <c r="M18" s="331"/>
      <c r="N18" s="332"/>
      <c r="O18" s="333">
        <v>5000</v>
      </c>
      <c r="P18" s="334">
        <v>5000</v>
      </c>
      <c r="Q18" s="47" t="s">
        <v>321</v>
      </c>
      <c r="R18" s="335">
        <v>200</v>
      </c>
      <c r="S18" s="335">
        <v>200</v>
      </c>
      <c r="T18" s="336">
        <v>200</v>
      </c>
      <c r="U18" s="329"/>
      <c r="V18" s="315"/>
      <c r="W18" s="315"/>
      <c r="X18" s="315"/>
    </row>
    <row r="19" spans="1:24" x14ac:dyDescent="0.25">
      <c r="A19" s="1482"/>
      <c r="B19" s="1139"/>
      <c r="C19" s="1142"/>
      <c r="D19" s="1176"/>
      <c r="E19" s="1177"/>
      <c r="F19" s="1178"/>
      <c r="G19" s="1153"/>
      <c r="H19" s="1153"/>
      <c r="I19" s="1515"/>
      <c r="J19" s="337" t="s">
        <v>239</v>
      </c>
      <c r="K19" s="338"/>
      <c r="L19" s="338"/>
      <c r="M19" s="338"/>
      <c r="N19" s="339"/>
      <c r="O19" s="340"/>
      <c r="P19" s="341"/>
      <c r="Q19" s="342" t="s">
        <v>322</v>
      </c>
      <c r="R19" s="323">
        <v>4</v>
      </c>
      <c r="S19" s="323">
        <v>4</v>
      </c>
      <c r="T19" s="324">
        <v>4</v>
      </c>
      <c r="U19" s="329"/>
      <c r="V19" s="315"/>
      <c r="W19" s="315"/>
      <c r="X19" s="315"/>
    </row>
    <row r="20" spans="1:24" ht="15.75" thickBot="1" x14ac:dyDescent="0.3">
      <c r="A20" s="1483"/>
      <c r="B20" s="1140"/>
      <c r="C20" s="1143"/>
      <c r="D20" s="1147"/>
      <c r="E20" s="1149"/>
      <c r="F20" s="1168"/>
      <c r="G20" s="1154"/>
      <c r="H20" s="1154"/>
      <c r="I20" s="1516"/>
      <c r="J20" s="343" t="s">
        <v>29</v>
      </c>
      <c r="K20" s="344">
        <f t="shared" ref="K20:P20" si="2">SUM(K18,K19)</f>
        <v>5000</v>
      </c>
      <c r="L20" s="344">
        <f t="shared" si="2"/>
        <v>5000</v>
      </c>
      <c r="M20" s="344">
        <f t="shared" si="2"/>
        <v>0</v>
      </c>
      <c r="N20" s="345">
        <f t="shared" si="2"/>
        <v>0</v>
      </c>
      <c r="O20" s="346">
        <f t="shared" si="2"/>
        <v>5000</v>
      </c>
      <c r="P20" s="344">
        <f t="shared" si="2"/>
        <v>5000</v>
      </c>
      <c r="Q20" s="44"/>
      <c r="R20" s="327"/>
      <c r="S20" s="327"/>
      <c r="T20" s="328"/>
      <c r="U20" s="315"/>
      <c r="V20" s="315"/>
      <c r="W20" s="315"/>
      <c r="X20" s="315"/>
    </row>
    <row r="21" spans="1:24" ht="21" customHeight="1" x14ac:dyDescent="0.25">
      <c r="A21" s="1481" t="s">
        <v>34</v>
      </c>
      <c r="B21" s="1138" t="s">
        <v>22</v>
      </c>
      <c r="C21" s="1141" t="s">
        <v>20</v>
      </c>
      <c r="D21" s="1146" t="s">
        <v>20</v>
      </c>
      <c r="E21" s="1148" t="s">
        <v>45</v>
      </c>
      <c r="F21" s="1150" t="s">
        <v>323</v>
      </c>
      <c r="G21" s="1152" t="s">
        <v>324</v>
      </c>
      <c r="H21" s="1152" t="s">
        <v>325</v>
      </c>
      <c r="I21" s="1152"/>
      <c r="J21" s="1189" t="s">
        <v>314</v>
      </c>
      <c r="K21" s="1191">
        <v>39300</v>
      </c>
      <c r="L21" s="1191">
        <v>39300</v>
      </c>
      <c r="M21" s="1191"/>
      <c r="N21" s="1193"/>
      <c r="O21" s="1511">
        <v>41200</v>
      </c>
      <c r="P21" s="1182">
        <v>43300</v>
      </c>
      <c r="Q21" s="113" t="s">
        <v>326</v>
      </c>
      <c r="R21" s="919">
        <v>9</v>
      </c>
      <c r="S21" s="919">
        <v>9</v>
      </c>
      <c r="T21" s="920">
        <v>9</v>
      </c>
      <c r="U21" s="315"/>
      <c r="V21" s="315"/>
      <c r="W21" s="315"/>
      <c r="X21" s="315"/>
    </row>
    <row r="22" spans="1:24" ht="21" customHeight="1" x14ac:dyDescent="0.25">
      <c r="A22" s="1482"/>
      <c r="B22" s="1139"/>
      <c r="C22" s="1142"/>
      <c r="D22" s="1176"/>
      <c r="E22" s="1177"/>
      <c r="F22" s="1178"/>
      <c r="G22" s="1153"/>
      <c r="H22" s="1153"/>
      <c r="I22" s="1153"/>
      <c r="J22" s="1462"/>
      <c r="K22" s="1463"/>
      <c r="L22" s="1463"/>
      <c r="M22" s="1463"/>
      <c r="N22" s="1451"/>
      <c r="O22" s="1512"/>
      <c r="P22" s="1510"/>
      <c r="Q22" s="377" t="s">
        <v>767</v>
      </c>
      <c r="R22" s="323">
        <v>80</v>
      </c>
      <c r="S22" s="323">
        <v>90</v>
      </c>
      <c r="T22" s="324">
        <v>100</v>
      </c>
      <c r="U22" s="315"/>
      <c r="V22" s="315"/>
      <c r="W22" s="315"/>
      <c r="X22" s="315"/>
    </row>
    <row r="23" spans="1:24" ht="21" x14ac:dyDescent="0.25">
      <c r="A23" s="1482"/>
      <c r="B23" s="1139"/>
      <c r="C23" s="1142"/>
      <c r="D23" s="1176"/>
      <c r="E23" s="1177"/>
      <c r="F23" s="1178"/>
      <c r="G23" s="1153"/>
      <c r="H23" s="1153"/>
      <c r="I23" s="1153"/>
      <c r="J23" s="1190"/>
      <c r="K23" s="1192"/>
      <c r="L23" s="1192"/>
      <c r="M23" s="1192"/>
      <c r="N23" s="1194"/>
      <c r="O23" s="1513"/>
      <c r="P23" s="1183"/>
      <c r="Q23" s="59" t="s">
        <v>768</v>
      </c>
      <c r="R23" s="347" t="s">
        <v>769</v>
      </c>
      <c r="S23" s="347" t="s">
        <v>769</v>
      </c>
      <c r="T23" s="348" t="s">
        <v>769</v>
      </c>
      <c r="U23" s="315"/>
      <c r="V23" s="315"/>
      <c r="W23" s="315"/>
      <c r="X23" s="315"/>
    </row>
    <row r="24" spans="1:24" ht="21" x14ac:dyDescent="0.25">
      <c r="A24" s="1482"/>
      <c r="B24" s="1139"/>
      <c r="C24" s="1142"/>
      <c r="D24" s="1176"/>
      <c r="E24" s="1177"/>
      <c r="F24" s="1178"/>
      <c r="G24" s="1153"/>
      <c r="H24" s="1153"/>
      <c r="I24" s="1153"/>
      <c r="J24" s="41" t="s">
        <v>27</v>
      </c>
      <c r="K24" s="42"/>
      <c r="L24" s="42"/>
      <c r="M24" s="42"/>
      <c r="N24" s="978"/>
      <c r="O24" s="925"/>
      <c r="P24" s="1000"/>
      <c r="Q24" s="59" t="s">
        <v>770</v>
      </c>
      <c r="R24" s="347" t="s">
        <v>771</v>
      </c>
      <c r="S24" s="347" t="s">
        <v>771</v>
      </c>
      <c r="T24" s="348" t="s">
        <v>771</v>
      </c>
      <c r="U24" s="315"/>
      <c r="V24" s="315"/>
      <c r="W24" s="315"/>
      <c r="X24" s="315"/>
    </row>
    <row r="25" spans="1:24" ht="15.75" thickBot="1" x14ac:dyDescent="0.3">
      <c r="A25" s="1483"/>
      <c r="B25" s="1140"/>
      <c r="C25" s="1143"/>
      <c r="D25" s="1147"/>
      <c r="E25" s="1149"/>
      <c r="F25" s="1168"/>
      <c r="G25" s="1154"/>
      <c r="H25" s="1154"/>
      <c r="I25" s="1154"/>
      <c r="J25" s="27" t="s">
        <v>29</v>
      </c>
      <c r="K25" s="28">
        <f>SUM(K21:K23)</f>
        <v>39300</v>
      </c>
      <c r="L25" s="28">
        <f>SUM(L21:L23)</f>
        <v>39300</v>
      </c>
      <c r="M25" s="28">
        <f>SUM(M21:M23)</f>
        <v>0</v>
      </c>
      <c r="N25" s="29">
        <f>SUM(N21:N23)</f>
        <v>0</v>
      </c>
      <c r="O25" s="30">
        <f>SUM(O21)</f>
        <v>41200</v>
      </c>
      <c r="P25" s="30">
        <f>SUM(P21)</f>
        <v>43300</v>
      </c>
      <c r="Q25" s="44"/>
      <c r="R25" s="327"/>
      <c r="S25" s="327"/>
      <c r="T25" s="328"/>
      <c r="U25" s="315"/>
      <c r="V25" s="315"/>
      <c r="W25" s="315"/>
      <c r="X25" s="315"/>
    </row>
    <row r="26" spans="1:24" ht="15.75" thickBot="1" x14ac:dyDescent="0.3">
      <c r="A26" s="233" t="s">
        <v>34</v>
      </c>
      <c r="B26" s="162" t="s">
        <v>22</v>
      </c>
      <c r="C26" s="227" t="s">
        <v>20</v>
      </c>
      <c r="D26" s="271" t="s">
        <v>20</v>
      </c>
      <c r="E26" s="1196" t="s">
        <v>67</v>
      </c>
      <c r="F26" s="1197"/>
      <c r="G26" s="1197"/>
      <c r="H26" s="1197"/>
      <c r="I26" s="1197"/>
      <c r="J26" s="1227"/>
      <c r="K26" s="349">
        <f t="shared" ref="K26:P26" si="3">SUM(K17,K20,K25)</f>
        <v>397600</v>
      </c>
      <c r="L26" s="349">
        <f t="shared" si="3"/>
        <v>397600</v>
      </c>
      <c r="M26" s="349">
        <f t="shared" si="3"/>
        <v>321400</v>
      </c>
      <c r="N26" s="350">
        <f t="shared" si="3"/>
        <v>0</v>
      </c>
      <c r="O26" s="99">
        <f t="shared" si="3"/>
        <v>417100</v>
      </c>
      <c r="P26" s="76">
        <f t="shared" si="3"/>
        <v>437800</v>
      </c>
      <c r="Q26" s="118"/>
      <c r="R26" s="351"/>
      <c r="S26" s="352"/>
      <c r="T26" s="353"/>
      <c r="U26" s="315"/>
      <c r="V26" s="315"/>
      <c r="W26" s="315"/>
      <c r="X26" s="315"/>
    </row>
    <row r="27" spans="1:24" ht="15.75" thickBot="1" x14ac:dyDescent="0.3">
      <c r="A27" s="233" t="s">
        <v>34</v>
      </c>
      <c r="B27" s="100" t="s">
        <v>22</v>
      </c>
      <c r="C27" s="13" t="s">
        <v>20</v>
      </c>
      <c r="D27" s="295" t="s">
        <v>22</v>
      </c>
      <c r="E27" s="1212" t="s">
        <v>700</v>
      </c>
      <c r="F27" s="1213"/>
      <c r="G27" s="1213"/>
      <c r="H27" s="1213"/>
      <c r="I27" s="1213"/>
      <c r="J27" s="1509"/>
      <c r="K27" s="1509"/>
      <c r="L27" s="1509"/>
      <c r="M27" s="1509"/>
      <c r="N27" s="1509"/>
      <c r="O27" s="1509"/>
      <c r="P27" s="1509"/>
      <c r="Q27" s="1213"/>
      <c r="R27" s="1213"/>
      <c r="S27" s="1213"/>
      <c r="T27" s="1213"/>
      <c r="U27" s="329"/>
      <c r="V27" s="315"/>
      <c r="W27" s="315"/>
      <c r="X27" s="315"/>
    </row>
    <row r="28" spans="1:24" ht="17.45" customHeight="1" x14ac:dyDescent="0.25">
      <c r="A28" s="1481" t="s">
        <v>34</v>
      </c>
      <c r="B28" s="1083" t="s">
        <v>22</v>
      </c>
      <c r="C28" s="1085" t="s">
        <v>20</v>
      </c>
      <c r="D28" s="1087" t="s">
        <v>22</v>
      </c>
      <c r="E28" s="1089" t="s">
        <v>20</v>
      </c>
      <c r="F28" s="1167" t="s">
        <v>327</v>
      </c>
      <c r="G28" s="1163" t="s">
        <v>328</v>
      </c>
      <c r="H28" s="1506" t="s">
        <v>142</v>
      </c>
      <c r="I28" s="1506" t="s">
        <v>329</v>
      </c>
      <c r="J28" s="35" t="s">
        <v>314</v>
      </c>
      <c r="K28" s="19">
        <v>6046300</v>
      </c>
      <c r="L28" s="19">
        <v>6046300</v>
      </c>
      <c r="M28" s="19">
        <v>5957800</v>
      </c>
      <c r="N28" s="20"/>
      <c r="O28" s="318">
        <v>6348600</v>
      </c>
      <c r="P28" s="109">
        <v>6666000</v>
      </c>
      <c r="Q28" s="354" t="s">
        <v>330</v>
      </c>
      <c r="R28" s="320">
        <v>310</v>
      </c>
      <c r="S28" s="320">
        <v>300</v>
      </c>
      <c r="T28" s="321">
        <v>300</v>
      </c>
      <c r="U28" s="315"/>
      <c r="V28" s="315"/>
      <c r="W28" s="315"/>
      <c r="X28" s="315"/>
    </row>
    <row r="29" spans="1:24" ht="21.75" customHeight="1" x14ac:dyDescent="0.25">
      <c r="A29" s="1482"/>
      <c r="B29" s="1184"/>
      <c r="C29" s="1185"/>
      <c r="D29" s="1186"/>
      <c r="E29" s="1187"/>
      <c r="F29" s="1208"/>
      <c r="G29" s="1188"/>
      <c r="H29" s="1507"/>
      <c r="I29" s="1507"/>
      <c r="J29" s="123" t="s">
        <v>33</v>
      </c>
      <c r="K29" s="45"/>
      <c r="L29" s="45"/>
      <c r="M29" s="45"/>
      <c r="N29" s="132"/>
      <c r="O29" s="893"/>
      <c r="P29" s="891"/>
      <c r="Q29" s="198" t="s">
        <v>331</v>
      </c>
      <c r="R29" s="325">
        <v>9</v>
      </c>
      <c r="S29" s="325">
        <v>9</v>
      </c>
      <c r="T29" s="326">
        <v>9</v>
      </c>
      <c r="U29" s="315"/>
      <c r="V29" s="315"/>
      <c r="W29" s="315"/>
      <c r="X29" s="315"/>
    </row>
    <row r="30" spans="1:24" ht="18.600000000000001" customHeight="1" thickBot="1" x14ac:dyDescent="0.3">
      <c r="A30" s="1483"/>
      <c r="B30" s="1084"/>
      <c r="C30" s="1086"/>
      <c r="D30" s="1088"/>
      <c r="E30" s="1090"/>
      <c r="F30" s="1168"/>
      <c r="G30" s="1164"/>
      <c r="H30" s="1508"/>
      <c r="I30" s="1508"/>
      <c r="J30" s="27" t="s">
        <v>29</v>
      </c>
      <c r="K30" s="28">
        <f>SUM(K28,K29)</f>
        <v>6046300</v>
      </c>
      <c r="L30" s="28">
        <f t="shared" ref="L30:P30" si="4">SUM(L28,L29)</f>
        <v>6046300</v>
      </c>
      <c r="M30" s="28">
        <f t="shared" si="4"/>
        <v>5957800</v>
      </c>
      <c r="N30" s="29">
        <f t="shared" si="4"/>
        <v>0</v>
      </c>
      <c r="O30" s="30">
        <f t="shared" si="4"/>
        <v>6348600</v>
      </c>
      <c r="P30" s="28">
        <f t="shared" si="4"/>
        <v>6666000</v>
      </c>
      <c r="Q30" s="32"/>
      <c r="R30" s="327"/>
      <c r="S30" s="327"/>
      <c r="T30" s="328"/>
      <c r="U30" s="315"/>
      <c r="V30" s="315"/>
      <c r="W30" s="315"/>
      <c r="X30" s="315"/>
    </row>
    <row r="31" spans="1:24" ht="15" customHeight="1" x14ac:dyDescent="0.25">
      <c r="A31" s="1481" t="s">
        <v>34</v>
      </c>
      <c r="B31" s="1232" t="s">
        <v>22</v>
      </c>
      <c r="C31" s="1141" t="s">
        <v>20</v>
      </c>
      <c r="D31" s="1146" t="s">
        <v>22</v>
      </c>
      <c r="E31" s="1148" t="s">
        <v>22</v>
      </c>
      <c r="F31" s="1167" t="s">
        <v>332</v>
      </c>
      <c r="G31" s="1152" t="s">
        <v>333</v>
      </c>
      <c r="H31" s="1152" t="s">
        <v>319</v>
      </c>
      <c r="I31" s="1152" t="s">
        <v>312</v>
      </c>
      <c r="J31" s="35" t="s">
        <v>27</v>
      </c>
      <c r="K31" s="19">
        <v>1396600</v>
      </c>
      <c r="L31" s="19">
        <v>1396600</v>
      </c>
      <c r="M31" s="19">
        <v>1133700</v>
      </c>
      <c r="N31" s="20"/>
      <c r="O31" s="892">
        <v>1466400</v>
      </c>
      <c r="P31" s="891">
        <v>1539700</v>
      </c>
      <c r="Q31" s="1155" t="s">
        <v>334</v>
      </c>
      <c r="R31" s="1496">
        <v>2</v>
      </c>
      <c r="S31" s="1496">
        <v>2</v>
      </c>
      <c r="T31" s="1499">
        <v>2</v>
      </c>
      <c r="U31" s="1502"/>
      <c r="V31" s="1503"/>
      <c r="W31" s="1503"/>
      <c r="X31" s="1503"/>
    </row>
    <row r="32" spans="1:24" x14ac:dyDescent="0.25">
      <c r="A32" s="1482"/>
      <c r="B32" s="1230"/>
      <c r="C32" s="1142"/>
      <c r="D32" s="1176"/>
      <c r="E32" s="1177"/>
      <c r="F32" s="1178"/>
      <c r="G32" s="1153"/>
      <c r="H32" s="1153"/>
      <c r="I32" s="1153"/>
      <c r="J32" s="123" t="s">
        <v>314</v>
      </c>
      <c r="K32" s="45">
        <v>54000</v>
      </c>
      <c r="L32" s="45">
        <v>54000</v>
      </c>
      <c r="M32" s="37">
        <v>53200</v>
      </c>
      <c r="N32" s="997"/>
      <c r="O32" s="892">
        <v>56700</v>
      </c>
      <c r="P32" s="891">
        <v>59500</v>
      </c>
      <c r="Q32" s="1156"/>
      <c r="R32" s="1497"/>
      <c r="S32" s="1497"/>
      <c r="T32" s="1500"/>
      <c r="U32" s="1502"/>
      <c r="V32" s="1503"/>
      <c r="W32" s="1503"/>
      <c r="X32" s="1503"/>
    </row>
    <row r="33" spans="1:24" x14ac:dyDescent="0.25">
      <c r="A33" s="1482"/>
      <c r="B33" s="1230"/>
      <c r="C33" s="1142"/>
      <c r="D33" s="1176"/>
      <c r="E33" s="1177"/>
      <c r="F33" s="1178"/>
      <c r="G33" s="1153"/>
      <c r="H33" s="1153"/>
      <c r="I33" s="1153"/>
      <c r="J33" s="123" t="s">
        <v>32</v>
      </c>
      <c r="K33" s="37">
        <v>305700</v>
      </c>
      <c r="L33" s="37">
        <v>295100</v>
      </c>
      <c r="M33" s="37">
        <v>177400</v>
      </c>
      <c r="N33" s="38">
        <v>10600</v>
      </c>
      <c r="O33" s="355">
        <v>320900</v>
      </c>
      <c r="P33" s="896">
        <v>337000</v>
      </c>
      <c r="Q33" s="1156"/>
      <c r="R33" s="1497"/>
      <c r="S33" s="1497"/>
      <c r="T33" s="1500"/>
      <c r="U33" s="1502"/>
      <c r="V33" s="1503"/>
      <c r="W33" s="1503"/>
      <c r="X33" s="1503"/>
    </row>
    <row r="34" spans="1:24" ht="15.75" thickBot="1" x14ac:dyDescent="0.3">
      <c r="A34" s="1482"/>
      <c r="B34" s="1230"/>
      <c r="C34" s="1142"/>
      <c r="D34" s="1176"/>
      <c r="E34" s="1177"/>
      <c r="F34" s="1178"/>
      <c r="G34" s="1153"/>
      <c r="H34" s="1153"/>
      <c r="I34" s="1153"/>
      <c r="J34" s="41" t="s">
        <v>33</v>
      </c>
      <c r="K34" s="54"/>
      <c r="L34" s="54"/>
      <c r="M34" s="54"/>
      <c r="N34" s="55"/>
      <c r="O34" s="356"/>
      <c r="P34" s="357"/>
      <c r="Q34" s="1489"/>
      <c r="R34" s="1498"/>
      <c r="S34" s="1498"/>
      <c r="T34" s="1501"/>
      <c r="U34" s="1502"/>
      <c r="V34" s="1503"/>
      <c r="W34" s="1503"/>
      <c r="X34" s="1503"/>
    </row>
    <row r="35" spans="1:24" ht="15.75" thickBot="1" x14ac:dyDescent="0.3">
      <c r="A35" s="1483"/>
      <c r="B35" s="1231"/>
      <c r="C35" s="1143"/>
      <c r="D35" s="1147"/>
      <c r="E35" s="1149"/>
      <c r="F35" s="1168"/>
      <c r="G35" s="1154"/>
      <c r="H35" s="1154"/>
      <c r="I35" s="1154"/>
      <c r="J35" s="27" t="s">
        <v>29</v>
      </c>
      <c r="K35" s="28">
        <f>SUM(K31,K32,K33,K34)</f>
        <v>1756300</v>
      </c>
      <c r="L35" s="28">
        <f t="shared" ref="L35:P35" si="5">SUM(L31,L32,L33,L34)</f>
        <v>1745700</v>
      </c>
      <c r="M35" s="28">
        <f t="shared" si="5"/>
        <v>1364300</v>
      </c>
      <c r="N35" s="29">
        <f t="shared" si="5"/>
        <v>10600</v>
      </c>
      <c r="O35" s="30">
        <f t="shared" si="5"/>
        <v>1844000</v>
      </c>
      <c r="P35" s="28">
        <f t="shared" si="5"/>
        <v>1936200</v>
      </c>
      <c r="Q35" s="44"/>
      <c r="R35" s="327"/>
      <c r="S35" s="327"/>
      <c r="T35" s="328"/>
      <c r="U35" s="1502"/>
      <c r="V35" s="1503"/>
      <c r="W35" s="1503"/>
      <c r="X35" s="1503"/>
    </row>
    <row r="36" spans="1:24" x14ac:dyDescent="0.25">
      <c r="A36" s="1481" t="s">
        <v>34</v>
      </c>
      <c r="B36" s="1233" t="s">
        <v>22</v>
      </c>
      <c r="C36" s="1141" t="s">
        <v>20</v>
      </c>
      <c r="D36" s="1146" t="s">
        <v>22</v>
      </c>
      <c r="E36" s="1148" t="s">
        <v>45</v>
      </c>
      <c r="F36" s="1167" t="s">
        <v>335</v>
      </c>
      <c r="G36" s="1152" t="s">
        <v>336</v>
      </c>
      <c r="H36" s="1152" t="s">
        <v>142</v>
      </c>
      <c r="I36" s="1152" t="s">
        <v>337</v>
      </c>
      <c r="J36" s="35" t="s">
        <v>314</v>
      </c>
      <c r="K36" s="19">
        <v>821300</v>
      </c>
      <c r="L36" s="19">
        <v>821300</v>
      </c>
      <c r="M36" s="19">
        <v>784500</v>
      </c>
      <c r="N36" s="20"/>
      <c r="O36" s="358">
        <v>862300</v>
      </c>
      <c r="P36" s="72">
        <v>905400</v>
      </c>
      <c r="Q36" s="1155" t="s">
        <v>338</v>
      </c>
      <c r="R36" s="1496">
        <v>3</v>
      </c>
      <c r="S36" s="1496">
        <v>3</v>
      </c>
      <c r="T36" s="1499">
        <v>3</v>
      </c>
      <c r="U36" s="315"/>
      <c r="V36" s="315"/>
      <c r="W36" s="315"/>
      <c r="X36" s="315"/>
    </row>
    <row r="37" spans="1:24" x14ac:dyDescent="0.25">
      <c r="A37" s="1482"/>
      <c r="B37" s="1495"/>
      <c r="C37" s="1142"/>
      <c r="D37" s="1176"/>
      <c r="E37" s="1177"/>
      <c r="F37" s="1178"/>
      <c r="G37" s="1153"/>
      <c r="H37" s="1153"/>
      <c r="I37" s="1153"/>
      <c r="J37" s="123" t="s">
        <v>27</v>
      </c>
      <c r="K37" s="45">
        <v>1584800</v>
      </c>
      <c r="L37" s="45">
        <v>1584800</v>
      </c>
      <c r="M37" s="45">
        <v>1327200</v>
      </c>
      <c r="N37" s="132"/>
      <c r="O37" s="358">
        <v>1664000</v>
      </c>
      <c r="P37" s="72">
        <v>1747200</v>
      </c>
      <c r="Q37" s="1489"/>
      <c r="R37" s="1498"/>
      <c r="S37" s="1498"/>
      <c r="T37" s="1501"/>
      <c r="U37" s="315"/>
      <c r="V37" s="315"/>
      <c r="W37" s="315"/>
      <c r="X37" s="315"/>
    </row>
    <row r="38" spans="1:24" x14ac:dyDescent="0.25">
      <c r="A38" s="1482"/>
      <c r="B38" s="1495"/>
      <c r="C38" s="1142"/>
      <c r="D38" s="1176"/>
      <c r="E38" s="1177"/>
      <c r="F38" s="1178"/>
      <c r="G38" s="1153"/>
      <c r="H38" s="1153"/>
      <c r="I38" s="1153"/>
      <c r="J38" s="359" t="s">
        <v>32</v>
      </c>
      <c r="K38" s="360">
        <v>261800</v>
      </c>
      <c r="L38" s="360">
        <v>261800</v>
      </c>
      <c r="M38" s="360"/>
      <c r="N38" s="361"/>
      <c r="O38" s="137">
        <v>263800</v>
      </c>
      <c r="P38" s="72">
        <v>265800</v>
      </c>
      <c r="Q38" s="1240" t="s">
        <v>339</v>
      </c>
      <c r="R38" s="1504">
        <v>465</v>
      </c>
      <c r="S38" s="1504">
        <v>460</v>
      </c>
      <c r="T38" s="1505">
        <v>455</v>
      </c>
      <c r="U38" s="315"/>
      <c r="V38" s="315"/>
      <c r="W38" s="315"/>
      <c r="X38" s="315"/>
    </row>
    <row r="39" spans="1:24" x14ac:dyDescent="0.25">
      <c r="A39" s="1482"/>
      <c r="B39" s="1495"/>
      <c r="C39" s="1142"/>
      <c r="D39" s="1176"/>
      <c r="E39" s="1177"/>
      <c r="F39" s="1178"/>
      <c r="G39" s="1153"/>
      <c r="H39" s="1153"/>
      <c r="I39" s="1153"/>
      <c r="J39" s="53" t="s">
        <v>33</v>
      </c>
      <c r="K39" s="54">
        <v>67200</v>
      </c>
      <c r="L39" s="54">
        <v>67200</v>
      </c>
      <c r="M39" s="54">
        <v>40100</v>
      </c>
      <c r="N39" s="55"/>
      <c r="O39" s="355">
        <v>67200</v>
      </c>
      <c r="P39" s="56">
        <v>67200</v>
      </c>
      <c r="Q39" s="1489"/>
      <c r="R39" s="1498"/>
      <c r="S39" s="1498"/>
      <c r="T39" s="1501"/>
      <c r="U39" s="315"/>
      <c r="V39" s="315"/>
      <c r="W39" s="315"/>
      <c r="X39" s="315"/>
    </row>
    <row r="40" spans="1:24" ht="15.75" thickBot="1" x14ac:dyDescent="0.3">
      <c r="A40" s="1483"/>
      <c r="B40" s="1234"/>
      <c r="C40" s="1143"/>
      <c r="D40" s="1147"/>
      <c r="E40" s="1149"/>
      <c r="F40" s="1168"/>
      <c r="G40" s="1154"/>
      <c r="H40" s="1154"/>
      <c r="I40" s="1154"/>
      <c r="J40" s="27" t="s">
        <v>29</v>
      </c>
      <c r="K40" s="28">
        <f>SUM(K36,K37,K38,K39)</f>
        <v>2735100</v>
      </c>
      <c r="L40" s="28">
        <f t="shared" ref="L40:P40" si="6">SUM(L36,L37,L38,L39)</f>
        <v>2735100</v>
      </c>
      <c r="M40" s="28">
        <f t="shared" si="6"/>
        <v>2151800</v>
      </c>
      <c r="N40" s="29">
        <f t="shared" si="6"/>
        <v>0</v>
      </c>
      <c r="O40" s="30">
        <f t="shared" si="6"/>
        <v>2857300</v>
      </c>
      <c r="P40" s="28">
        <f t="shared" si="6"/>
        <v>2985600</v>
      </c>
      <c r="Q40" s="66"/>
      <c r="R40" s="362"/>
      <c r="S40" s="362"/>
      <c r="T40" s="363"/>
      <c r="U40" s="315"/>
      <c r="V40" s="315"/>
      <c r="W40" s="315"/>
      <c r="X40" s="315"/>
    </row>
    <row r="41" spans="1:24" ht="14.45" customHeight="1" x14ac:dyDescent="0.25">
      <c r="A41" s="1481" t="s">
        <v>34</v>
      </c>
      <c r="B41" s="1083" t="s">
        <v>22</v>
      </c>
      <c r="C41" s="1085" t="s">
        <v>20</v>
      </c>
      <c r="D41" s="1087" t="s">
        <v>22</v>
      </c>
      <c r="E41" s="1089" t="s">
        <v>59</v>
      </c>
      <c r="F41" s="1167" t="s">
        <v>340</v>
      </c>
      <c r="G41" s="1163" t="s">
        <v>341</v>
      </c>
      <c r="H41" s="1152" t="s">
        <v>142</v>
      </c>
      <c r="I41" s="1152" t="s">
        <v>329</v>
      </c>
      <c r="J41" s="330" t="s">
        <v>27</v>
      </c>
      <c r="K41" s="394">
        <v>3294400</v>
      </c>
      <c r="L41" s="394">
        <v>3294400</v>
      </c>
      <c r="M41" s="394">
        <v>2007600</v>
      </c>
      <c r="N41" s="395"/>
      <c r="O41" s="39">
        <v>3459100</v>
      </c>
      <c r="P41" s="72">
        <v>3632000</v>
      </c>
      <c r="Q41" s="1239" t="s">
        <v>342</v>
      </c>
      <c r="R41" s="1494">
        <v>9</v>
      </c>
      <c r="S41" s="1494">
        <v>9</v>
      </c>
      <c r="T41" s="1487">
        <v>9</v>
      </c>
      <c r="U41" s="315"/>
      <c r="V41" s="315"/>
      <c r="W41" s="315"/>
      <c r="X41" s="315"/>
    </row>
    <row r="42" spans="1:24" ht="14.45" customHeight="1" x14ac:dyDescent="0.25">
      <c r="A42" s="1482"/>
      <c r="B42" s="1139"/>
      <c r="C42" s="1142"/>
      <c r="D42" s="1176"/>
      <c r="E42" s="1177"/>
      <c r="F42" s="1178"/>
      <c r="G42" s="1153"/>
      <c r="H42" s="1153"/>
      <c r="I42" s="1153"/>
      <c r="J42" s="36" t="s">
        <v>343</v>
      </c>
      <c r="K42" s="37">
        <v>553400</v>
      </c>
      <c r="L42" s="37">
        <v>553400</v>
      </c>
      <c r="M42" s="37">
        <v>460000</v>
      </c>
      <c r="N42" s="38"/>
      <c r="O42" s="39">
        <v>553400</v>
      </c>
      <c r="P42" s="72">
        <v>553400</v>
      </c>
      <c r="Q42" s="1493"/>
      <c r="R42" s="1491"/>
      <c r="S42" s="1491"/>
      <c r="T42" s="1488"/>
      <c r="U42" s="315"/>
      <c r="V42" s="315"/>
      <c r="W42" s="315"/>
      <c r="X42" s="315"/>
    </row>
    <row r="43" spans="1:24" ht="14.45" customHeight="1" x14ac:dyDescent="0.25">
      <c r="A43" s="1482"/>
      <c r="B43" s="1139"/>
      <c r="C43" s="1142"/>
      <c r="D43" s="1176"/>
      <c r="E43" s="1177"/>
      <c r="F43" s="1178"/>
      <c r="G43" s="1153"/>
      <c r="H43" s="1153"/>
      <c r="I43" s="1153"/>
      <c r="J43" s="36" t="s">
        <v>32</v>
      </c>
      <c r="K43" s="37">
        <v>33200</v>
      </c>
      <c r="L43" s="37">
        <v>33200</v>
      </c>
      <c r="M43" s="37">
        <v>3600</v>
      </c>
      <c r="N43" s="38"/>
      <c r="O43" s="39">
        <v>34200</v>
      </c>
      <c r="P43" s="72">
        <v>35200</v>
      </c>
      <c r="Q43" s="1240" t="s">
        <v>344</v>
      </c>
      <c r="R43" s="1490">
        <v>67</v>
      </c>
      <c r="S43" s="1490">
        <v>65</v>
      </c>
      <c r="T43" s="1492">
        <v>65</v>
      </c>
      <c r="U43" s="315"/>
      <c r="V43" s="315"/>
      <c r="W43" s="315"/>
      <c r="X43" s="315"/>
    </row>
    <row r="44" spans="1:24" ht="14.45" customHeight="1" x14ac:dyDescent="0.25">
      <c r="A44" s="1482"/>
      <c r="B44" s="1139"/>
      <c r="C44" s="1142"/>
      <c r="D44" s="1176"/>
      <c r="E44" s="1177"/>
      <c r="F44" s="1178"/>
      <c r="G44" s="1153"/>
      <c r="H44" s="1153"/>
      <c r="I44" s="1153"/>
      <c r="J44" s="53" t="s">
        <v>239</v>
      </c>
      <c r="K44" s="54"/>
      <c r="L44" s="54"/>
      <c r="M44" s="54"/>
      <c r="N44" s="55"/>
      <c r="O44" s="895"/>
      <c r="P44" s="56"/>
      <c r="Q44" s="1489"/>
      <c r="R44" s="1491"/>
      <c r="S44" s="1491"/>
      <c r="T44" s="1488"/>
      <c r="U44" s="315"/>
      <c r="V44" s="315"/>
      <c r="W44" s="315"/>
      <c r="X44" s="315"/>
    </row>
    <row r="45" spans="1:24" ht="15.75" thickBot="1" x14ac:dyDescent="0.3">
      <c r="A45" s="1483"/>
      <c r="B45" s="1084"/>
      <c r="C45" s="1086"/>
      <c r="D45" s="1088"/>
      <c r="E45" s="1090"/>
      <c r="F45" s="1168"/>
      <c r="G45" s="1164"/>
      <c r="H45" s="1154"/>
      <c r="I45" s="1154"/>
      <c r="J45" s="27" t="s">
        <v>29</v>
      </c>
      <c r="K45" s="28">
        <f>SUM(K41,K42,K43,K44)</f>
        <v>3881000</v>
      </c>
      <c r="L45" s="28">
        <f t="shared" ref="L45:P45" si="7">SUM(L41,L42,L43,L44)</f>
        <v>3881000</v>
      </c>
      <c r="M45" s="28">
        <f t="shared" si="7"/>
        <v>2471200</v>
      </c>
      <c r="N45" s="29">
        <f t="shared" si="7"/>
        <v>0</v>
      </c>
      <c r="O45" s="30">
        <f t="shared" si="7"/>
        <v>4046700</v>
      </c>
      <c r="P45" s="28">
        <f t="shared" si="7"/>
        <v>4220600</v>
      </c>
      <c r="Q45" s="44"/>
      <c r="R45" s="327"/>
      <c r="S45" s="327"/>
      <c r="T45" s="328"/>
      <c r="U45" s="315"/>
      <c r="V45" s="315"/>
      <c r="W45" s="315"/>
      <c r="X45" s="315"/>
    </row>
    <row r="46" spans="1:24" ht="33" customHeight="1" x14ac:dyDescent="0.25">
      <c r="A46" s="1481" t="s">
        <v>34</v>
      </c>
      <c r="B46" s="1235" t="s">
        <v>22</v>
      </c>
      <c r="C46" s="1185" t="s">
        <v>20</v>
      </c>
      <c r="D46" s="1186" t="s">
        <v>22</v>
      </c>
      <c r="E46" s="1187" t="s">
        <v>121</v>
      </c>
      <c r="F46" s="1167" t="s">
        <v>345</v>
      </c>
      <c r="G46" s="1188" t="s">
        <v>346</v>
      </c>
      <c r="H46" s="1152" t="s">
        <v>142</v>
      </c>
      <c r="I46" s="1152" t="s">
        <v>347</v>
      </c>
      <c r="J46" s="35" t="s">
        <v>27</v>
      </c>
      <c r="K46" s="45">
        <v>232500</v>
      </c>
      <c r="L46" s="45">
        <v>217200</v>
      </c>
      <c r="M46" s="45">
        <v>68400</v>
      </c>
      <c r="N46" s="132">
        <v>15300</v>
      </c>
      <c r="O46" s="892">
        <v>244100</v>
      </c>
      <c r="P46" s="891">
        <v>256300</v>
      </c>
      <c r="Q46" s="133" t="s">
        <v>348</v>
      </c>
      <c r="R46" s="364">
        <v>11</v>
      </c>
      <c r="S46" s="364">
        <v>11</v>
      </c>
      <c r="T46" s="365">
        <v>11</v>
      </c>
      <c r="U46" s="329"/>
      <c r="V46" s="315"/>
      <c r="W46" s="315"/>
      <c r="X46" s="315"/>
    </row>
    <row r="47" spans="1:24" ht="15.75" thickBot="1" x14ac:dyDescent="0.3">
      <c r="A47" s="1483"/>
      <c r="B47" s="1229"/>
      <c r="C47" s="1086"/>
      <c r="D47" s="1088"/>
      <c r="E47" s="1090"/>
      <c r="F47" s="1168"/>
      <c r="G47" s="1164"/>
      <c r="H47" s="1154"/>
      <c r="I47" s="1154"/>
      <c r="J47" s="27" t="s">
        <v>29</v>
      </c>
      <c r="K47" s="28">
        <f>SUM(K46)</f>
        <v>232500</v>
      </c>
      <c r="L47" s="28">
        <f t="shared" ref="L47:P47" si="8">SUM(L46)</f>
        <v>217200</v>
      </c>
      <c r="M47" s="28">
        <f t="shared" si="8"/>
        <v>68400</v>
      </c>
      <c r="N47" s="31">
        <f t="shared" si="8"/>
        <v>15300</v>
      </c>
      <c r="O47" s="50">
        <f t="shared" si="8"/>
        <v>244100</v>
      </c>
      <c r="P47" s="28">
        <f t="shared" si="8"/>
        <v>256300</v>
      </c>
      <c r="Q47" s="44"/>
      <c r="R47" s="327"/>
      <c r="S47" s="327"/>
      <c r="T47" s="328"/>
      <c r="U47" s="315"/>
      <c r="V47" s="315"/>
      <c r="W47" s="315"/>
      <c r="X47" s="315"/>
    </row>
    <row r="48" spans="1:24" ht="22.9" customHeight="1" x14ac:dyDescent="0.25">
      <c r="A48" s="1481" t="s">
        <v>34</v>
      </c>
      <c r="B48" s="1083" t="s">
        <v>22</v>
      </c>
      <c r="C48" s="1085" t="s">
        <v>20</v>
      </c>
      <c r="D48" s="1087" t="s">
        <v>22</v>
      </c>
      <c r="E48" s="1148" t="s">
        <v>125</v>
      </c>
      <c r="F48" s="1150" t="s">
        <v>349</v>
      </c>
      <c r="G48" s="1152" t="s">
        <v>324</v>
      </c>
      <c r="H48" s="1152" t="s">
        <v>142</v>
      </c>
      <c r="I48" s="1152" t="s">
        <v>350</v>
      </c>
      <c r="J48" s="1478" t="s">
        <v>314</v>
      </c>
      <c r="K48" s="1464">
        <v>89100</v>
      </c>
      <c r="L48" s="1464">
        <v>89100</v>
      </c>
      <c r="M48" s="1464"/>
      <c r="N48" s="1467"/>
      <c r="O48" s="1470">
        <v>93500</v>
      </c>
      <c r="P48" s="1473">
        <v>98200</v>
      </c>
      <c r="Q48" s="366" t="s">
        <v>351</v>
      </c>
      <c r="R48" s="320">
        <v>158</v>
      </c>
      <c r="S48" s="320">
        <v>160</v>
      </c>
      <c r="T48" s="321">
        <v>160</v>
      </c>
      <c r="U48" s="315"/>
      <c r="V48" s="315"/>
      <c r="W48" s="315"/>
      <c r="X48" s="315"/>
    </row>
    <row r="49" spans="1:24" ht="18.600000000000001" customHeight="1" x14ac:dyDescent="0.25">
      <c r="A49" s="1482"/>
      <c r="B49" s="1139"/>
      <c r="C49" s="1142"/>
      <c r="D49" s="1176"/>
      <c r="E49" s="1177"/>
      <c r="F49" s="1178"/>
      <c r="G49" s="1153"/>
      <c r="H49" s="1153"/>
      <c r="I49" s="1153"/>
      <c r="J49" s="1479"/>
      <c r="K49" s="1465"/>
      <c r="L49" s="1465"/>
      <c r="M49" s="1465"/>
      <c r="N49" s="1468"/>
      <c r="O49" s="1471"/>
      <c r="P49" s="1474"/>
      <c r="Q49" s="367" t="s">
        <v>352</v>
      </c>
      <c r="R49" s="335">
        <v>395</v>
      </c>
      <c r="S49" s="335">
        <v>390</v>
      </c>
      <c r="T49" s="368">
        <v>390</v>
      </c>
      <c r="U49" s="315"/>
      <c r="V49" s="315"/>
      <c r="W49" s="315"/>
      <c r="X49" s="315"/>
    </row>
    <row r="50" spans="1:24" ht="25.15" customHeight="1" x14ac:dyDescent="0.25">
      <c r="A50" s="1482"/>
      <c r="B50" s="1139"/>
      <c r="C50" s="1142"/>
      <c r="D50" s="1176"/>
      <c r="E50" s="1177"/>
      <c r="F50" s="1178"/>
      <c r="G50" s="1153"/>
      <c r="H50" s="1153"/>
      <c r="I50" s="1153"/>
      <c r="J50" s="1479"/>
      <c r="K50" s="1465"/>
      <c r="L50" s="1465"/>
      <c r="M50" s="1465"/>
      <c r="N50" s="1468"/>
      <c r="O50" s="1471"/>
      <c r="P50" s="1474"/>
      <c r="Q50" s="367" t="s">
        <v>353</v>
      </c>
      <c r="R50" s="369">
        <v>9</v>
      </c>
      <c r="S50" s="369">
        <v>9</v>
      </c>
      <c r="T50" s="107">
        <v>9</v>
      </c>
      <c r="U50" s="315"/>
      <c r="V50" s="315"/>
      <c r="W50" s="315"/>
      <c r="X50" s="315"/>
    </row>
    <row r="51" spans="1:24" ht="24.6" customHeight="1" x14ac:dyDescent="0.25">
      <c r="A51" s="1482"/>
      <c r="B51" s="1139"/>
      <c r="C51" s="1142"/>
      <c r="D51" s="1176"/>
      <c r="E51" s="1177"/>
      <c r="F51" s="1178"/>
      <c r="G51" s="1153"/>
      <c r="H51" s="1153"/>
      <c r="I51" s="1153"/>
      <c r="J51" s="1479"/>
      <c r="K51" s="1465"/>
      <c r="L51" s="1465"/>
      <c r="M51" s="1465"/>
      <c r="N51" s="1468"/>
      <c r="O51" s="1471"/>
      <c r="P51" s="1474"/>
      <c r="Q51" s="367" t="s">
        <v>354</v>
      </c>
      <c r="R51" s="369">
        <v>9</v>
      </c>
      <c r="S51" s="369">
        <v>9</v>
      </c>
      <c r="T51" s="107">
        <v>9</v>
      </c>
      <c r="U51" s="315"/>
      <c r="V51" s="315"/>
      <c r="W51" s="315"/>
      <c r="X51" s="315"/>
    </row>
    <row r="52" spans="1:24" ht="24.6" customHeight="1" x14ac:dyDescent="0.25">
      <c r="A52" s="1482"/>
      <c r="B52" s="1139"/>
      <c r="C52" s="1142"/>
      <c r="D52" s="1176"/>
      <c r="E52" s="1177"/>
      <c r="F52" s="1178"/>
      <c r="G52" s="1153"/>
      <c r="H52" s="1153"/>
      <c r="I52" s="1153"/>
      <c r="J52" s="1480"/>
      <c r="K52" s="1466"/>
      <c r="L52" s="1466"/>
      <c r="M52" s="1466"/>
      <c r="N52" s="1469"/>
      <c r="O52" s="1472"/>
      <c r="P52" s="1475"/>
      <c r="Q52" s="1001" t="s">
        <v>772</v>
      </c>
      <c r="R52" s="157">
        <v>12</v>
      </c>
      <c r="S52" s="157">
        <v>12</v>
      </c>
      <c r="T52" s="158">
        <v>12</v>
      </c>
      <c r="U52" s="315"/>
      <c r="V52" s="315"/>
      <c r="W52" s="315"/>
      <c r="X52" s="315"/>
    </row>
    <row r="53" spans="1:24" ht="22.5" thickBot="1" x14ac:dyDescent="0.3">
      <c r="A53" s="1483"/>
      <c r="B53" s="1084"/>
      <c r="C53" s="1086"/>
      <c r="D53" s="1088"/>
      <c r="E53" s="1149"/>
      <c r="F53" s="1168"/>
      <c r="G53" s="1164"/>
      <c r="H53" s="1154"/>
      <c r="I53" s="1154"/>
      <c r="J53" s="27" t="s">
        <v>29</v>
      </c>
      <c r="K53" s="28">
        <f>SUM(K48)</f>
        <v>89100</v>
      </c>
      <c r="L53" s="28">
        <f t="shared" ref="L53:P53" si="9">SUM(L48)</f>
        <v>89100</v>
      </c>
      <c r="M53" s="28">
        <f t="shared" si="9"/>
        <v>0</v>
      </c>
      <c r="N53" s="31">
        <f t="shared" si="9"/>
        <v>0</v>
      </c>
      <c r="O53" s="50">
        <f t="shared" si="9"/>
        <v>93500</v>
      </c>
      <c r="P53" s="31">
        <f t="shared" si="9"/>
        <v>98200</v>
      </c>
      <c r="Q53" s="73" t="s">
        <v>65</v>
      </c>
      <c r="R53" s="69"/>
      <c r="S53" s="69"/>
      <c r="T53" s="70"/>
      <c r="U53" s="315"/>
      <c r="V53" s="315"/>
      <c r="W53" s="315"/>
      <c r="X53" s="315"/>
    </row>
    <row r="54" spans="1:24" ht="21.6" customHeight="1" x14ac:dyDescent="0.25">
      <c r="A54" s="1481" t="s">
        <v>34</v>
      </c>
      <c r="B54" s="1235" t="s">
        <v>22</v>
      </c>
      <c r="C54" s="1185" t="s">
        <v>20</v>
      </c>
      <c r="D54" s="1186" t="s">
        <v>22</v>
      </c>
      <c r="E54" s="1187" t="s">
        <v>97</v>
      </c>
      <c r="F54" s="1167" t="s">
        <v>355</v>
      </c>
      <c r="G54" s="1188" t="s">
        <v>125</v>
      </c>
      <c r="H54" s="1152" t="s">
        <v>319</v>
      </c>
      <c r="I54" s="1152" t="s">
        <v>312</v>
      </c>
      <c r="J54" s="35" t="s">
        <v>27</v>
      </c>
      <c r="K54" s="45"/>
      <c r="L54" s="45"/>
      <c r="M54" s="45"/>
      <c r="N54" s="46"/>
      <c r="O54" s="197"/>
      <c r="P54" s="199"/>
      <c r="Q54" s="47" t="s">
        <v>356</v>
      </c>
      <c r="R54" s="225">
        <v>650</v>
      </c>
      <c r="S54" s="225">
        <v>650</v>
      </c>
      <c r="T54" s="143">
        <v>650</v>
      </c>
      <c r="U54" s="315"/>
      <c r="V54" s="315"/>
      <c r="W54" s="315"/>
      <c r="X54" s="315"/>
    </row>
    <row r="55" spans="1:24" ht="18" customHeight="1" x14ac:dyDescent="0.25">
      <c r="A55" s="1482"/>
      <c r="B55" s="1230"/>
      <c r="C55" s="1142"/>
      <c r="D55" s="1176"/>
      <c r="E55" s="1177"/>
      <c r="F55" s="1178"/>
      <c r="G55" s="1153"/>
      <c r="H55" s="1153"/>
      <c r="I55" s="1153"/>
      <c r="J55" s="370" t="s">
        <v>33</v>
      </c>
      <c r="K55" s="42">
        <v>112800</v>
      </c>
      <c r="L55" s="42">
        <v>112800</v>
      </c>
      <c r="M55" s="42"/>
      <c r="N55" s="128"/>
      <c r="O55" s="894">
        <v>118400</v>
      </c>
      <c r="P55" s="43">
        <v>124300</v>
      </c>
      <c r="Q55" s="342" t="s">
        <v>358</v>
      </c>
      <c r="R55" s="148">
        <v>22</v>
      </c>
      <c r="S55" s="148">
        <v>22</v>
      </c>
      <c r="T55" s="149">
        <v>22</v>
      </c>
      <c r="U55" s="315"/>
      <c r="V55" s="315"/>
      <c r="W55" s="315"/>
      <c r="X55" s="315"/>
    </row>
    <row r="56" spans="1:24" ht="15.75" thickBot="1" x14ac:dyDescent="0.3">
      <c r="A56" s="1483"/>
      <c r="B56" s="1229"/>
      <c r="C56" s="1086"/>
      <c r="D56" s="1088"/>
      <c r="E56" s="1090"/>
      <c r="F56" s="1168"/>
      <c r="G56" s="1164"/>
      <c r="H56" s="1154"/>
      <c r="I56" s="1154"/>
      <c r="J56" s="27" t="s">
        <v>29</v>
      </c>
      <c r="K56" s="28">
        <f>SUM(K54,K55)</f>
        <v>112800</v>
      </c>
      <c r="L56" s="28">
        <f t="shared" ref="L56:P56" si="10">SUM(L54,L55)</f>
        <v>112800</v>
      </c>
      <c r="M56" s="28">
        <f t="shared" si="10"/>
        <v>0</v>
      </c>
      <c r="N56" s="28">
        <f t="shared" si="10"/>
        <v>0</v>
      </c>
      <c r="O56" s="28">
        <f t="shared" si="10"/>
        <v>118400</v>
      </c>
      <c r="P56" s="28">
        <f t="shared" si="10"/>
        <v>124300</v>
      </c>
      <c r="Q56" s="59"/>
      <c r="R56" s="205"/>
      <c r="S56" s="205"/>
      <c r="T56" s="206"/>
      <c r="U56" s="315"/>
      <c r="V56" s="315"/>
      <c r="W56" s="315"/>
      <c r="X56" s="315"/>
    </row>
    <row r="57" spans="1:24" ht="19.5" customHeight="1" x14ac:dyDescent="0.25">
      <c r="A57" s="1436" t="s">
        <v>34</v>
      </c>
      <c r="B57" s="1138" t="s">
        <v>22</v>
      </c>
      <c r="C57" s="1141" t="s">
        <v>20</v>
      </c>
      <c r="D57" s="1146" t="s">
        <v>22</v>
      </c>
      <c r="E57" s="1148" t="s">
        <v>100</v>
      </c>
      <c r="F57" s="1446" t="s">
        <v>359</v>
      </c>
      <c r="G57" s="1163" t="s">
        <v>125</v>
      </c>
      <c r="H57" s="1152" t="s">
        <v>142</v>
      </c>
      <c r="I57" s="1152" t="s">
        <v>360</v>
      </c>
      <c r="J57" s="1012" t="s">
        <v>314</v>
      </c>
      <c r="K57" s="1008"/>
      <c r="L57" s="1008"/>
      <c r="M57" s="1008"/>
      <c r="N57" s="1009"/>
      <c r="O57" s="1010"/>
      <c r="P57" s="1011"/>
      <c r="Q57" s="1448"/>
      <c r="R57" s="1157"/>
      <c r="S57" s="1157"/>
      <c r="T57" s="1159"/>
      <c r="U57" s="315"/>
      <c r="V57" s="315"/>
      <c r="W57" s="315"/>
      <c r="X57" s="315"/>
    </row>
    <row r="58" spans="1:24" ht="14.25" customHeight="1" x14ac:dyDescent="0.25">
      <c r="A58" s="1437"/>
      <c r="B58" s="1184"/>
      <c r="C58" s="1185"/>
      <c r="D58" s="1186"/>
      <c r="E58" s="1187"/>
      <c r="F58" s="1447"/>
      <c r="G58" s="1153"/>
      <c r="H58" s="1153"/>
      <c r="I58" s="1153"/>
      <c r="J58" s="1002" t="s">
        <v>27</v>
      </c>
      <c r="K58" s="1003"/>
      <c r="L58" s="1003"/>
      <c r="M58" s="1003"/>
      <c r="N58" s="1013"/>
      <c r="O58" s="1014"/>
      <c r="P58" s="1015"/>
      <c r="Q58" s="1449"/>
      <c r="R58" s="1241"/>
      <c r="S58" s="1241"/>
      <c r="T58" s="1242"/>
      <c r="U58" s="315"/>
      <c r="V58" s="315"/>
      <c r="W58" s="315"/>
      <c r="X58" s="315"/>
    </row>
    <row r="59" spans="1:24" ht="21" customHeight="1" x14ac:dyDescent="0.25">
      <c r="A59" s="1023"/>
      <c r="B59" s="1441"/>
      <c r="C59" s="1440"/>
      <c r="D59" s="1439"/>
      <c r="E59" s="1438"/>
      <c r="F59" s="684" t="s">
        <v>773</v>
      </c>
      <c r="G59" s="1153"/>
      <c r="H59" s="1153"/>
      <c r="I59" s="1153"/>
      <c r="J59" s="1002"/>
      <c r="K59" s="103"/>
      <c r="L59" s="1007"/>
      <c r="M59" s="103"/>
      <c r="N59" s="104"/>
      <c r="O59" s="1004"/>
      <c r="P59" s="106"/>
      <c r="Q59" s="372" t="s">
        <v>363</v>
      </c>
      <c r="R59" s="373">
        <v>1</v>
      </c>
      <c r="S59" s="373">
        <v>1</v>
      </c>
      <c r="T59" s="374">
        <v>1</v>
      </c>
      <c r="U59" s="315"/>
      <c r="V59" s="315"/>
      <c r="W59" s="315"/>
      <c r="X59" s="315"/>
    </row>
    <row r="60" spans="1:24" ht="21" customHeight="1" x14ac:dyDescent="0.25">
      <c r="A60" s="1023"/>
      <c r="B60" s="1139"/>
      <c r="C60" s="1142"/>
      <c r="D60" s="1176"/>
      <c r="E60" s="1177"/>
      <c r="F60" s="684" t="s">
        <v>774</v>
      </c>
      <c r="G60" s="1153"/>
      <c r="H60" s="1153"/>
      <c r="I60" s="1153"/>
      <c r="J60" s="1017" t="s">
        <v>314</v>
      </c>
      <c r="K60" s="1018">
        <v>167400</v>
      </c>
      <c r="L60" s="1018">
        <v>167400</v>
      </c>
      <c r="M60" s="1018"/>
      <c r="N60" s="1019"/>
      <c r="O60" s="1020">
        <v>167400</v>
      </c>
      <c r="P60" s="1021">
        <v>167400</v>
      </c>
      <c r="Q60" s="375" t="s">
        <v>362</v>
      </c>
      <c r="R60" s="225">
        <v>1</v>
      </c>
      <c r="S60" s="225">
        <v>1</v>
      </c>
      <c r="T60" s="374">
        <v>1</v>
      </c>
      <c r="U60" s="315"/>
      <c r="V60" s="315"/>
      <c r="W60" s="315"/>
      <c r="X60" s="315"/>
    </row>
    <row r="61" spans="1:24" ht="21" customHeight="1" x14ac:dyDescent="0.25">
      <c r="A61" s="1023"/>
      <c r="B61" s="1139"/>
      <c r="C61" s="1142"/>
      <c r="D61" s="1176"/>
      <c r="E61" s="1177"/>
      <c r="F61" s="1022" t="s">
        <v>775</v>
      </c>
      <c r="G61" s="1153"/>
      <c r="H61" s="1153"/>
      <c r="I61" s="1153"/>
      <c r="J61" s="1002" t="s">
        <v>27</v>
      </c>
      <c r="K61" s="1902">
        <v>5000</v>
      </c>
      <c r="L61" s="1003">
        <v>5000</v>
      </c>
      <c r="M61" s="1003"/>
      <c r="N61" s="1013"/>
      <c r="O61" s="1014">
        <v>6000</v>
      </c>
      <c r="P61" s="1015">
        <v>7000</v>
      </c>
      <c r="Q61" s="375" t="s">
        <v>361</v>
      </c>
      <c r="R61" s="225">
        <v>80</v>
      </c>
      <c r="S61" s="225">
        <v>80</v>
      </c>
      <c r="T61" s="374">
        <v>80</v>
      </c>
      <c r="U61" s="315"/>
      <c r="V61" s="315"/>
      <c r="W61" s="315"/>
      <c r="X61" s="315"/>
    </row>
    <row r="62" spans="1:24" ht="21" customHeight="1" x14ac:dyDescent="0.25">
      <c r="A62" s="1023"/>
      <c r="B62" s="1139"/>
      <c r="C62" s="1142"/>
      <c r="D62" s="1176"/>
      <c r="E62" s="1177"/>
      <c r="F62" s="684" t="s">
        <v>776</v>
      </c>
      <c r="G62" s="1153"/>
      <c r="H62" s="1153"/>
      <c r="I62" s="1153"/>
      <c r="J62" s="1002"/>
      <c r="K62" s="1003"/>
      <c r="L62" s="1003"/>
      <c r="M62" s="1003"/>
      <c r="N62" s="1013"/>
      <c r="O62" s="1014"/>
      <c r="P62" s="1015"/>
      <c r="Q62" s="375" t="s">
        <v>777</v>
      </c>
      <c r="R62" s="225">
        <v>6</v>
      </c>
      <c r="S62" s="225">
        <v>6</v>
      </c>
      <c r="T62" s="374">
        <v>6</v>
      </c>
      <c r="U62" s="315"/>
      <c r="V62" s="315"/>
      <c r="W62" s="315"/>
      <c r="X62" s="315"/>
    </row>
    <row r="63" spans="1:24" ht="21" customHeight="1" x14ac:dyDescent="0.25">
      <c r="A63" s="1023"/>
      <c r="B63" s="1139"/>
      <c r="C63" s="1142"/>
      <c r="D63" s="1176"/>
      <c r="E63" s="1177"/>
      <c r="F63" s="1006" t="s">
        <v>778</v>
      </c>
      <c r="G63" s="1153"/>
      <c r="H63" s="1153"/>
      <c r="I63" s="1153"/>
      <c r="J63" s="1002"/>
      <c r="K63" s="1003"/>
      <c r="L63" s="1003"/>
      <c r="M63" s="1003"/>
      <c r="N63" s="1013"/>
      <c r="O63" s="1014"/>
      <c r="P63" s="1015"/>
      <c r="Q63" s="375" t="s">
        <v>779</v>
      </c>
      <c r="R63" s="225">
        <v>184</v>
      </c>
      <c r="S63" s="225">
        <v>184</v>
      </c>
      <c r="T63" s="374">
        <v>184</v>
      </c>
      <c r="U63" s="315"/>
      <c r="V63" s="315"/>
      <c r="W63" s="315"/>
      <c r="X63" s="315"/>
    </row>
    <row r="64" spans="1:24" ht="21" customHeight="1" x14ac:dyDescent="0.25">
      <c r="A64" s="1023"/>
      <c r="B64" s="1139"/>
      <c r="C64" s="1142"/>
      <c r="D64" s="1176"/>
      <c r="E64" s="1177"/>
      <c r="F64" s="684" t="s">
        <v>780</v>
      </c>
      <c r="G64" s="1153"/>
      <c r="H64" s="1153"/>
      <c r="I64" s="1153"/>
      <c r="J64" s="1002"/>
      <c r="K64" s="1003"/>
      <c r="L64" s="1003"/>
      <c r="M64" s="1003"/>
      <c r="N64" s="1013"/>
      <c r="O64" s="1014"/>
      <c r="P64" s="1015"/>
      <c r="Q64" s="375" t="s">
        <v>781</v>
      </c>
      <c r="R64" s="225">
        <v>3</v>
      </c>
      <c r="S64" s="225">
        <v>3</v>
      </c>
      <c r="T64" s="374">
        <v>3</v>
      </c>
      <c r="U64" s="315"/>
      <c r="V64" s="315"/>
      <c r="W64" s="315"/>
      <c r="X64" s="315"/>
    </row>
    <row r="65" spans="1:24" ht="21" customHeight="1" x14ac:dyDescent="0.25">
      <c r="A65" s="1023"/>
      <c r="B65" s="1139"/>
      <c r="C65" s="1142"/>
      <c r="D65" s="1176"/>
      <c r="E65" s="1177"/>
      <c r="F65" s="684" t="s">
        <v>782</v>
      </c>
      <c r="G65" s="1153"/>
      <c r="H65" s="1153"/>
      <c r="I65" s="1153"/>
      <c r="J65" s="1002" t="s">
        <v>27</v>
      </c>
      <c r="K65" s="1003">
        <v>2000</v>
      </c>
      <c r="L65" s="1003">
        <v>2000</v>
      </c>
      <c r="M65" s="1003"/>
      <c r="N65" s="1013"/>
      <c r="O65" s="1014">
        <v>2000</v>
      </c>
      <c r="P65" s="1015">
        <v>2000</v>
      </c>
      <c r="Q65" s="375" t="s">
        <v>798</v>
      </c>
      <c r="R65" s="225">
        <v>1</v>
      </c>
      <c r="S65" s="225">
        <v>1</v>
      </c>
      <c r="T65" s="374">
        <v>1</v>
      </c>
      <c r="U65" s="315"/>
      <c r="V65" s="315"/>
      <c r="W65" s="315"/>
      <c r="X65" s="315"/>
    </row>
    <row r="66" spans="1:24" ht="21" customHeight="1" x14ac:dyDescent="0.25">
      <c r="A66" s="1023"/>
      <c r="B66" s="1139"/>
      <c r="C66" s="1142"/>
      <c r="D66" s="1176"/>
      <c r="E66" s="1177"/>
      <c r="F66" s="684" t="s">
        <v>783</v>
      </c>
      <c r="G66" s="1153"/>
      <c r="H66" s="1153"/>
      <c r="I66" s="1153"/>
      <c r="J66" s="1002"/>
      <c r="K66" s="1003"/>
      <c r="L66" s="1003"/>
      <c r="M66" s="1003"/>
      <c r="N66" s="1013"/>
      <c r="O66" s="1014"/>
      <c r="P66" s="1015"/>
      <c r="Q66" s="375" t="s">
        <v>784</v>
      </c>
      <c r="R66" s="225">
        <v>1</v>
      </c>
      <c r="S66" s="225">
        <v>2</v>
      </c>
      <c r="T66" s="374">
        <v>3</v>
      </c>
      <c r="U66" s="315"/>
      <c r="V66" s="315"/>
      <c r="W66" s="315"/>
      <c r="X66" s="315"/>
    </row>
    <row r="67" spans="1:24" ht="21" customHeight="1" x14ac:dyDescent="0.25">
      <c r="A67" s="1023"/>
      <c r="B67" s="1139"/>
      <c r="C67" s="1142"/>
      <c r="D67" s="1176"/>
      <c r="E67" s="1177"/>
      <c r="F67" s="684" t="s">
        <v>785</v>
      </c>
      <c r="G67" s="1153"/>
      <c r="H67" s="1153"/>
      <c r="I67" s="1153"/>
      <c r="J67" s="1002"/>
      <c r="K67" s="1003"/>
      <c r="L67" s="1003"/>
      <c r="M67" s="1003"/>
      <c r="N67" s="1013"/>
      <c r="O67" s="1014"/>
      <c r="P67" s="1015"/>
      <c r="Q67" s="375" t="s">
        <v>786</v>
      </c>
      <c r="R67" s="225">
        <v>5</v>
      </c>
      <c r="S67" s="225">
        <v>5</v>
      </c>
      <c r="T67" s="374">
        <v>5</v>
      </c>
      <c r="U67" s="315"/>
      <c r="V67" s="315"/>
      <c r="W67" s="315"/>
      <c r="X67" s="315"/>
    </row>
    <row r="68" spans="1:24" ht="20.25" customHeight="1" x14ac:dyDescent="0.25">
      <c r="A68" s="1023"/>
      <c r="B68" s="1139"/>
      <c r="C68" s="1142"/>
      <c r="D68" s="1176"/>
      <c r="E68" s="1177"/>
      <c r="F68" s="1442" t="s">
        <v>787</v>
      </c>
      <c r="G68" s="1153"/>
      <c r="H68" s="1153"/>
      <c r="I68" s="1153"/>
      <c r="J68" s="1444"/>
      <c r="K68" s="1445"/>
      <c r="L68" s="1445"/>
      <c r="M68" s="1445"/>
      <c r="N68" s="1450"/>
      <c r="O68" s="1460"/>
      <c r="P68" s="1461"/>
      <c r="Q68" s="375" t="s">
        <v>788</v>
      </c>
      <c r="R68" s="225">
        <v>4</v>
      </c>
      <c r="S68" s="225">
        <v>4</v>
      </c>
      <c r="T68" s="374">
        <v>4</v>
      </c>
      <c r="U68" s="315"/>
      <c r="V68" s="315"/>
      <c r="W68" s="315"/>
      <c r="X68" s="315"/>
    </row>
    <row r="69" spans="1:24" ht="20.25" customHeight="1" x14ac:dyDescent="0.25">
      <c r="A69" s="1023"/>
      <c r="B69" s="1139"/>
      <c r="C69" s="1142"/>
      <c r="D69" s="1176"/>
      <c r="E69" s="1177"/>
      <c r="F69" s="1443"/>
      <c r="G69" s="1153"/>
      <c r="H69" s="1153"/>
      <c r="I69" s="1153"/>
      <c r="J69" s="1190"/>
      <c r="K69" s="1192"/>
      <c r="L69" s="1192"/>
      <c r="M69" s="1192"/>
      <c r="N69" s="1194"/>
      <c r="O69" s="1181"/>
      <c r="P69" s="1183"/>
      <c r="Q69" s="1016" t="s">
        <v>789</v>
      </c>
      <c r="R69" s="148">
        <v>5</v>
      </c>
      <c r="S69" s="148">
        <v>5</v>
      </c>
      <c r="T69" s="206">
        <v>5</v>
      </c>
      <c r="U69" s="315"/>
      <c r="V69" s="315"/>
      <c r="W69" s="315"/>
      <c r="X69" s="315"/>
    </row>
    <row r="70" spans="1:24" ht="15.75" thickBot="1" x14ac:dyDescent="0.3">
      <c r="A70" s="1024"/>
      <c r="B70" s="1140"/>
      <c r="C70" s="1143"/>
      <c r="D70" s="1147"/>
      <c r="E70" s="1149"/>
      <c r="F70" s="1005"/>
      <c r="G70" s="1164"/>
      <c r="H70" s="1154"/>
      <c r="I70" s="1154"/>
      <c r="J70" s="27" t="s">
        <v>29</v>
      </c>
      <c r="K70" s="28">
        <f>SUM(K57:K69)</f>
        <v>174400</v>
      </c>
      <c r="L70" s="28">
        <f t="shared" ref="L70:P70" si="11">SUM(L57:L69)</f>
        <v>174400</v>
      </c>
      <c r="M70" s="28">
        <f t="shared" si="11"/>
        <v>0</v>
      </c>
      <c r="N70" s="29">
        <f t="shared" si="11"/>
        <v>0</v>
      </c>
      <c r="O70" s="30">
        <f t="shared" si="11"/>
        <v>175400</v>
      </c>
      <c r="P70" s="28">
        <f t="shared" si="11"/>
        <v>176400</v>
      </c>
      <c r="Q70" s="111"/>
      <c r="R70" s="140"/>
      <c r="S70" s="140"/>
      <c r="T70" s="141"/>
      <c r="U70" s="315"/>
      <c r="V70" s="315"/>
      <c r="W70" s="315"/>
      <c r="X70" s="315"/>
    </row>
    <row r="71" spans="1:24" x14ac:dyDescent="0.25">
      <c r="A71" s="1481" t="s">
        <v>34</v>
      </c>
      <c r="B71" s="1138" t="s">
        <v>22</v>
      </c>
      <c r="C71" s="1141" t="s">
        <v>20</v>
      </c>
      <c r="D71" s="1146" t="s">
        <v>22</v>
      </c>
      <c r="E71" s="1148" t="s">
        <v>144</v>
      </c>
      <c r="F71" s="1150" t="s">
        <v>364</v>
      </c>
      <c r="G71" s="1152" t="s">
        <v>25</v>
      </c>
      <c r="H71" s="1152" t="s">
        <v>325</v>
      </c>
      <c r="I71" s="1152" t="s">
        <v>64</v>
      </c>
      <c r="J71" s="35" t="s">
        <v>27</v>
      </c>
      <c r="K71" s="1903">
        <v>250000</v>
      </c>
      <c r="L71" s="1903">
        <v>250000</v>
      </c>
      <c r="M71" s="19"/>
      <c r="N71" s="20"/>
      <c r="O71" s="39">
        <v>252000</v>
      </c>
      <c r="P71" s="40">
        <v>264600</v>
      </c>
      <c r="Q71" s="150" t="s">
        <v>365</v>
      </c>
      <c r="R71" s="225">
        <v>1479</v>
      </c>
      <c r="S71" s="225">
        <v>1486</v>
      </c>
      <c r="T71" s="226">
        <v>1495</v>
      </c>
      <c r="U71" s="315"/>
      <c r="V71" s="315"/>
      <c r="W71" s="315"/>
      <c r="X71" s="315"/>
    </row>
    <row r="72" spans="1:24" x14ac:dyDescent="0.25">
      <c r="A72" s="1482"/>
      <c r="B72" s="1139"/>
      <c r="C72" s="1142"/>
      <c r="D72" s="1176"/>
      <c r="E72" s="1177"/>
      <c r="F72" s="1178"/>
      <c r="G72" s="1153"/>
      <c r="H72" s="1153"/>
      <c r="I72" s="1153"/>
      <c r="J72" s="53" t="s">
        <v>33</v>
      </c>
      <c r="K72" s="54"/>
      <c r="L72" s="54"/>
      <c r="M72" s="54"/>
      <c r="N72" s="55"/>
      <c r="O72" s="895"/>
      <c r="P72" s="56"/>
      <c r="Q72" s="57"/>
      <c r="R72" s="373"/>
      <c r="S72" s="373"/>
      <c r="T72" s="374"/>
      <c r="U72" s="315"/>
      <c r="V72" s="315"/>
      <c r="W72" s="315"/>
      <c r="X72" s="315"/>
    </row>
    <row r="73" spans="1:24" ht="22.5" thickBot="1" x14ac:dyDescent="0.3">
      <c r="A73" s="1483"/>
      <c r="B73" s="1084"/>
      <c r="C73" s="1086"/>
      <c r="D73" s="1088"/>
      <c r="E73" s="1149"/>
      <c r="F73" s="1168"/>
      <c r="G73" s="1164"/>
      <c r="H73" s="1154"/>
      <c r="I73" s="1154"/>
      <c r="J73" s="27" t="s">
        <v>29</v>
      </c>
      <c r="K73" s="28">
        <f>SUM(K71,K72)</f>
        <v>250000</v>
      </c>
      <c r="L73" s="28">
        <f t="shared" ref="L73:P73" si="12">SUM(L71,L72)</f>
        <v>250000</v>
      </c>
      <c r="M73" s="28">
        <f t="shared" si="12"/>
        <v>0</v>
      </c>
      <c r="N73" s="29">
        <f t="shared" si="12"/>
        <v>0</v>
      </c>
      <c r="O73" s="30">
        <f t="shared" si="12"/>
        <v>252000</v>
      </c>
      <c r="P73" s="153">
        <f t="shared" si="12"/>
        <v>264600</v>
      </c>
      <c r="Q73" s="73" t="s">
        <v>65</v>
      </c>
      <c r="R73" s="115"/>
      <c r="S73" s="115"/>
      <c r="T73" s="116"/>
      <c r="U73" s="315"/>
      <c r="V73" s="315"/>
      <c r="W73" s="315"/>
      <c r="X73" s="315"/>
    </row>
    <row r="74" spans="1:24" ht="21" customHeight="1" x14ac:dyDescent="0.25">
      <c r="A74" s="1484" t="s">
        <v>34</v>
      </c>
      <c r="B74" s="1083" t="s">
        <v>22</v>
      </c>
      <c r="C74" s="1085" t="s">
        <v>20</v>
      </c>
      <c r="D74" s="1087" t="s">
        <v>22</v>
      </c>
      <c r="E74" s="1089" t="s">
        <v>148</v>
      </c>
      <c r="F74" s="1167" t="s">
        <v>366</v>
      </c>
      <c r="G74" s="1163" t="s">
        <v>367</v>
      </c>
      <c r="H74" s="1152" t="s">
        <v>142</v>
      </c>
      <c r="I74" s="1152" t="s">
        <v>368</v>
      </c>
      <c r="J74" s="1189" t="s">
        <v>314</v>
      </c>
      <c r="K74" s="1191">
        <v>1197500</v>
      </c>
      <c r="L74" s="1191">
        <v>1197500</v>
      </c>
      <c r="M74" s="1191">
        <v>1179100</v>
      </c>
      <c r="N74" s="1193"/>
      <c r="O74" s="1452">
        <v>1257300</v>
      </c>
      <c r="P74" s="1450">
        <v>1320200</v>
      </c>
      <c r="Q74" s="376" t="s">
        <v>369</v>
      </c>
      <c r="R74" s="68">
        <v>1800</v>
      </c>
      <c r="S74" s="68">
        <v>1800</v>
      </c>
      <c r="T74" s="65">
        <v>1850</v>
      </c>
      <c r="U74" s="315"/>
      <c r="V74" s="315"/>
      <c r="W74" s="315"/>
      <c r="X74" s="315"/>
    </row>
    <row r="75" spans="1:24" ht="14.25" customHeight="1" x14ac:dyDescent="0.25">
      <c r="A75" s="1485"/>
      <c r="B75" s="1139"/>
      <c r="C75" s="1142"/>
      <c r="D75" s="1176"/>
      <c r="E75" s="1177"/>
      <c r="F75" s="1178"/>
      <c r="G75" s="1153"/>
      <c r="H75" s="1153"/>
      <c r="I75" s="1153"/>
      <c r="J75" s="1462"/>
      <c r="K75" s="1463"/>
      <c r="L75" s="1463"/>
      <c r="M75" s="1463"/>
      <c r="N75" s="1451"/>
      <c r="O75" s="1453"/>
      <c r="P75" s="1451"/>
      <c r="Q75" s="1455" t="s">
        <v>370</v>
      </c>
      <c r="R75" s="1456" t="s">
        <v>371</v>
      </c>
      <c r="S75" s="1456" t="s">
        <v>372</v>
      </c>
      <c r="T75" s="1458" t="s">
        <v>373</v>
      </c>
      <c r="U75" s="315"/>
      <c r="V75" s="315"/>
      <c r="W75" s="315"/>
      <c r="X75" s="315"/>
    </row>
    <row r="76" spans="1:24" ht="10.5" customHeight="1" x14ac:dyDescent="0.25">
      <c r="A76" s="1485"/>
      <c r="B76" s="1139"/>
      <c r="C76" s="1142"/>
      <c r="D76" s="1176"/>
      <c r="E76" s="1177"/>
      <c r="F76" s="1178"/>
      <c r="G76" s="1153"/>
      <c r="H76" s="1153"/>
      <c r="I76" s="1153"/>
      <c r="J76" s="1190"/>
      <c r="K76" s="1192"/>
      <c r="L76" s="1192"/>
      <c r="M76" s="1192"/>
      <c r="N76" s="1194"/>
      <c r="O76" s="1454"/>
      <c r="P76" s="1194"/>
      <c r="Q76" s="1256"/>
      <c r="R76" s="1457"/>
      <c r="S76" s="1457"/>
      <c r="T76" s="1459"/>
      <c r="U76" s="315"/>
      <c r="V76" s="315"/>
      <c r="W76" s="315"/>
      <c r="X76" s="315"/>
    </row>
    <row r="77" spans="1:24" ht="20.45" customHeight="1" thickBot="1" x14ac:dyDescent="0.3">
      <c r="A77" s="1486"/>
      <c r="B77" s="1084"/>
      <c r="C77" s="1086"/>
      <c r="D77" s="1088"/>
      <c r="E77" s="1090"/>
      <c r="F77" s="1168"/>
      <c r="G77" s="1164"/>
      <c r="H77" s="1154"/>
      <c r="I77" s="1154"/>
      <c r="J77" s="27" t="s">
        <v>29</v>
      </c>
      <c r="K77" s="28">
        <f>SUM(K74)</f>
        <v>1197500</v>
      </c>
      <c r="L77" s="28">
        <f t="shared" ref="L77:P77" si="13">SUM(L74)</f>
        <v>1197500</v>
      </c>
      <c r="M77" s="28">
        <f t="shared" si="13"/>
        <v>1179100</v>
      </c>
      <c r="N77" s="29">
        <f t="shared" si="13"/>
        <v>0</v>
      </c>
      <c r="O77" s="30">
        <f t="shared" si="13"/>
        <v>1257300</v>
      </c>
      <c r="P77" s="28">
        <f t="shared" si="13"/>
        <v>1320200</v>
      </c>
      <c r="Q77" s="32"/>
      <c r="R77" s="69"/>
      <c r="S77" s="69"/>
      <c r="T77" s="70"/>
      <c r="U77" s="315"/>
      <c r="V77" s="315"/>
      <c r="W77" s="315"/>
      <c r="X77" s="315"/>
    </row>
    <row r="78" spans="1:24" x14ac:dyDescent="0.25">
      <c r="A78" s="1481" t="s">
        <v>34</v>
      </c>
      <c r="B78" s="1232" t="s">
        <v>22</v>
      </c>
      <c r="C78" s="1141" t="s">
        <v>20</v>
      </c>
      <c r="D78" s="1146" t="s">
        <v>22</v>
      </c>
      <c r="E78" s="1148" t="s">
        <v>152</v>
      </c>
      <c r="F78" s="1150" t="s">
        <v>374</v>
      </c>
      <c r="G78" s="1152" t="s">
        <v>367</v>
      </c>
      <c r="H78" s="1152" t="s">
        <v>83</v>
      </c>
      <c r="I78" s="1152" t="s">
        <v>329</v>
      </c>
      <c r="J78" s="1189" t="s">
        <v>314</v>
      </c>
      <c r="K78" s="1191">
        <v>732400</v>
      </c>
      <c r="L78" s="1191">
        <v>732400</v>
      </c>
      <c r="M78" s="1191">
        <v>720200</v>
      </c>
      <c r="N78" s="1193"/>
      <c r="O78" s="1476">
        <v>769000</v>
      </c>
      <c r="P78" s="1193">
        <v>807400</v>
      </c>
      <c r="Q78" s="371" t="s">
        <v>375</v>
      </c>
      <c r="R78" s="48">
        <v>15</v>
      </c>
      <c r="S78" s="48">
        <v>15</v>
      </c>
      <c r="T78" s="49">
        <v>15</v>
      </c>
      <c r="U78" s="315"/>
      <c r="V78" s="315"/>
      <c r="W78" s="315"/>
      <c r="X78" s="315"/>
    </row>
    <row r="79" spans="1:24" x14ac:dyDescent="0.25">
      <c r="A79" s="1482"/>
      <c r="B79" s="1230"/>
      <c r="C79" s="1142"/>
      <c r="D79" s="1176"/>
      <c r="E79" s="1177"/>
      <c r="F79" s="1178"/>
      <c r="G79" s="1153"/>
      <c r="H79" s="1153"/>
      <c r="I79" s="1153"/>
      <c r="J79" s="1190"/>
      <c r="K79" s="1192"/>
      <c r="L79" s="1192"/>
      <c r="M79" s="1192"/>
      <c r="N79" s="1194"/>
      <c r="O79" s="1477"/>
      <c r="P79" s="1194"/>
      <c r="Q79" s="377" t="s">
        <v>376</v>
      </c>
      <c r="R79" s="378">
        <v>35.25</v>
      </c>
      <c r="S79" s="378">
        <v>35.25</v>
      </c>
      <c r="T79" s="379">
        <v>35.25</v>
      </c>
      <c r="U79" s="315"/>
      <c r="V79" s="315"/>
      <c r="W79" s="315"/>
      <c r="X79" s="315"/>
    </row>
    <row r="80" spans="1:24" ht="15.75" thickBot="1" x14ac:dyDescent="0.3">
      <c r="A80" s="1483"/>
      <c r="B80" s="1231"/>
      <c r="C80" s="1143"/>
      <c r="D80" s="1147"/>
      <c r="E80" s="1149"/>
      <c r="F80" s="1168"/>
      <c r="G80" s="1154"/>
      <c r="H80" s="1154"/>
      <c r="I80" s="1154"/>
      <c r="J80" s="27" t="s">
        <v>29</v>
      </c>
      <c r="K80" s="28">
        <f>SUM(K78)</f>
        <v>732400</v>
      </c>
      <c r="L80" s="28">
        <f t="shared" ref="L80:P80" si="14">SUM(L78)</f>
        <v>732400</v>
      </c>
      <c r="M80" s="28">
        <f t="shared" si="14"/>
        <v>720200</v>
      </c>
      <c r="N80" s="29">
        <f t="shared" si="14"/>
        <v>0</v>
      </c>
      <c r="O80" s="30">
        <f t="shared" si="14"/>
        <v>769000</v>
      </c>
      <c r="P80" s="28">
        <f t="shared" si="14"/>
        <v>807400</v>
      </c>
      <c r="Q80" s="111"/>
      <c r="R80" s="69"/>
      <c r="S80" s="69"/>
      <c r="T80" s="70"/>
      <c r="U80" s="315" t="s">
        <v>66</v>
      </c>
      <c r="V80" s="315"/>
      <c r="W80" s="315"/>
      <c r="X80" s="315"/>
    </row>
    <row r="81" spans="1:24" ht="15.75" thickBot="1" x14ac:dyDescent="0.3">
      <c r="A81" s="380" t="s">
        <v>34</v>
      </c>
      <c r="B81" s="74" t="s">
        <v>22</v>
      </c>
      <c r="C81" s="13" t="s">
        <v>20</v>
      </c>
      <c r="D81" s="271" t="s">
        <v>22</v>
      </c>
      <c r="E81" s="1196" t="s">
        <v>67</v>
      </c>
      <c r="F81" s="1197"/>
      <c r="G81" s="1197"/>
      <c r="H81" s="1197"/>
      <c r="I81" s="1197"/>
      <c r="J81" s="1227"/>
      <c r="K81" s="76">
        <f t="shared" ref="K81:P81" si="15">SUM(K30,K35,K40,K45,K47,K53,K56,K70,K77,K80,K73,)</f>
        <v>17207400</v>
      </c>
      <c r="L81" s="76">
        <f t="shared" si="15"/>
        <v>17181500</v>
      </c>
      <c r="M81" s="76">
        <f t="shared" si="15"/>
        <v>13912800</v>
      </c>
      <c r="N81" s="76">
        <f t="shared" si="15"/>
        <v>25900</v>
      </c>
      <c r="O81" s="76">
        <f t="shared" si="15"/>
        <v>18006300</v>
      </c>
      <c r="P81" s="76">
        <f t="shared" si="15"/>
        <v>18855800</v>
      </c>
      <c r="Q81" s="118"/>
      <c r="R81" s="119"/>
      <c r="S81" s="79"/>
      <c r="T81" s="80"/>
      <c r="U81" s="315"/>
      <c r="V81" s="315"/>
      <c r="W81" s="315"/>
      <c r="X81" s="315"/>
    </row>
    <row r="82" spans="1:24" ht="15.75" thickBot="1" x14ac:dyDescent="0.3">
      <c r="A82" s="293" t="s">
        <v>34</v>
      </c>
      <c r="B82" s="74" t="s">
        <v>22</v>
      </c>
      <c r="C82" s="13" t="s">
        <v>20</v>
      </c>
      <c r="D82" s="302"/>
      <c r="E82" s="1249" t="s">
        <v>183</v>
      </c>
      <c r="F82" s="1250"/>
      <c r="G82" s="1250"/>
      <c r="H82" s="1250"/>
      <c r="I82" s="1250"/>
      <c r="J82" s="1251"/>
      <c r="K82" s="167">
        <f t="shared" ref="K82:P82" si="16">SUM(K26,K81)</f>
        <v>17605000</v>
      </c>
      <c r="L82" s="167">
        <f t="shared" si="16"/>
        <v>17579100</v>
      </c>
      <c r="M82" s="167">
        <f t="shared" si="16"/>
        <v>14234200</v>
      </c>
      <c r="N82" s="167">
        <f t="shared" si="16"/>
        <v>25900</v>
      </c>
      <c r="O82" s="167">
        <f t="shared" si="16"/>
        <v>18423400</v>
      </c>
      <c r="P82" s="167">
        <f t="shared" si="16"/>
        <v>19293600</v>
      </c>
      <c r="Q82" s="168"/>
      <c r="R82" s="169"/>
      <c r="S82" s="170"/>
      <c r="T82" s="171"/>
      <c r="U82" s="315"/>
      <c r="V82" s="315"/>
      <c r="W82" s="315"/>
      <c r="X82" s="315"/>
    </row>
    <row r="83" spans="1:24" ht="15.75" thickBot="1" x14ac:dyDescent="0.3">
      <c r="A83" s="233" t="s">
        <v>34</v>
      </c>
      <c r="B83" s="74" t="s">
        <v>22</v>
      </c>
      <c r="C83" s="172"/>
      <c r="D83" s="306"/>
      <c r="E83" s="1252" t="s">
        <v>29</v>
      </c>
      <c r="F83" s="1253"/>
      <c r="G83" s="1253"/>
      <c r="H83" s="1253"/>
      <c r="I83" s="1253"/>
      <c r="J83" s="1254"/>
      <c r="K83" s="174">
        <f t="shared" ref="K83:P83" si="17">SUM(K82)</f>
        <v>17605000</v>
      </c>
      <c r="L83" s="174">
        <f t="shared" si="17"/>
        <v>17579100</v>
      </c>
      <c r="M83" s="174">
        <f t="shared" si="17"/>
        <v>14234200</v>
      </c>
      <c r="N83" s="174">
        <f t="shared" si="17"/>
        <v>25900</v>
      </c>
      <c r="O83" s="174">
        <f t="shared" si="17"/>
        <v>18423400</v>
      </c>
      <c r="P83" s="174">
        <f t="shared" si="17"/>
        <v>19293600</v>
      </c>
      <c r="Q83" s="175"/>
      <c r="R83" s="176"/>
      <c r="S83" s="177"/>
      <c r="T83" s="178"/>
      <c r="U83" s="315"/>
      <c r="V83" s="315"/>
      <c r="W83" s="315"/>
      <c r="X83" s="315"/>
    </row>
    <row r="87" spans="1:24" ht="38.25" x14ac:dyDescent="0.25">
      <c r="F87" s="979" t="s">
        <v>184</v>
      </c>
      <c r="G87" s="381" t="s">
        <v>27</v>
      </c>
      <c r="H87" s="310">
        <f>SUM(K12,K18,K24,K31,K37,K41,K46,K54,K58,K61,K65,K71)</f>
        <v>7017200</v>
      </c>
      <c r="I87" s="310">
        <f t="shared" ref="I87:K87" si="18">SUM(L12,L18,L24,L31,L37,L41,L46,L55,L58,L61,L65,L71)</f>
        <v>7114700</v>
      </c>
      <c r="J87" s="310">
        <f t="shared" si="18"/>
        <v>4755300</v>
      </c>
      <c r="K87" s="310">
        <f t="shared" si="18"/>
        <v>15300</v>
      </c>
      <c r="P87" s="382"/>
      <c r="Q87" s="382"/>
      <c r="R87" s="382"/>
      <c r="S87" s="382"/>
    </row>
    <row r="88" spans="1:24" x14ac:dyDescent="0.25">
      <c r="F88" s="979" t="s">
        <v>377</v>
      </c>
      <c r="G88" s="381" t="s">
        <v>314</v>
      </c>
      <c r="H88" s="310">
        <f>SUM(K13,K21,K28,K32,K36,K48,K57,K60,K74,K78)</f>
        <v>9251900</v>
      </c>
      <c r="I88" s="310">
        <f t="shared" ref="I88:K88" si="19">SUM(L13,L21,L28,L32,L36,L48,L57,L60,L74,L78)</f>
        <v>9251900</v>
      </c>
      <c r="J88" s="310">
        <f t="shared" si="19"/>
        <v>8797800</v>
      </c>
      <c r="K88" s="310">
        <f t="shared" si="19"/>
        <v>0</v>
      </c>
      <c r="L88" s="383"/>
      <c r="P88" s="384"/>
      <c r="Q88" s="384"/>
      <c r="R88" s="384"/>
      <c r="S88" s="384"/>
    </row>
    <row r="89" spans="1:24" ht="25.5" x14ac:dyDescent="0.25">
      <c r="F89" s="979" t="s">
        <v>186</v>
      </c>
      <c r="G89" s="381" t="s">
        <v>32</v>
      </c>
      <c r="H89" s="310">
        <f>SUM(K14,K33,K38,K43)</f>
        <v>602500</v>
      </c>
      <c r="I89" s="310">
        <f>SUM(L14,L33,L38,L43)</f>
        <v>591900</v>
      </c>
      <c r="J89" s="310">
        <f>SUM(M14,M33,M38,M43)</f>
        <v>181000</v>
      </c>
      <c r="K89" s="310">
        <f>SUM(N14,N33,N38,N43)</f>
        <v>10600</v>
      </c>
      <c r="P89" s="384"/>
      <c r="Q89" s="384"/>
      <c r="R89" s="384"/>
      <c r="S89" s="384"/>
    </row>
    <row r="90" spans="1:24" x14ac:dyDescent="0.25">
      <c r="F90" s="979" t="s">
        <v>378</v>
      </c>
      <c r="G90" s="381" t="s">
        <v>33</v>
      </c>
      <c r="H90" s="310">
        <f>SUM(K55)</f>
        <v>112800</v>
      </c>
      <c r="I90" s="310">
        <f t="shared" ref="I90:K90" si="20">SUM(L55)</f>
        <v>112800</v>
      </c>
      <c r="J90" s="310">
        <f t="shared" si="20"/>
        <v>0</v>
      </c>
      <c r="K90" s="310">
        <f t="shared" si="20"/>
        <v>0</v>
      </c>
      <c r="P90" s="384"/>
      <c r="Q90" s="384"/>
      <c r="R90" s="384"/>
      <c r="S90" s="384"/>
    </row>
    <row r="91" spans="1:24" ht="25.5" x14ac:dyDescent="0.25">
      <c r="F91" s="979" t="s">
        <v>379</v>
      </c>
      <c r="G91" s="381" t="s">
        <v>343</v>
      </c>
      <c r="H91" s="310">
        <f>SUM(K42)</f>
        <v>553400</v>
      </c>
      <c r="I91" s="310">
        <f t="shared" ref="I91:K91" si="21">SUM(L42)</f>
        <v>553400</v>
      </c>
      <c r="J91" s="310">
        <f t="shared" si="21"/>
        <v>460000</v>
      </c>
      <c r="K91" s="310">
        <f t="shared" si="21"/>
        <v>0</v>
      </c>
      <c r="P91" s="384"/>
      <c r="Q91" s="384"/>
      <c r="R91" s="384"/>
      <c r="S91" s="384"/>
    </row>
    <row r="92" spans="1:24" x14ac:dyDescent="0.25">
      <c r="F92" s="979" t="s">
        <v>189</v>
      </c>
      <c r="G92" s="381" t="s">
        <v>33</v>
      </c>
      <c r="H92" s="310">
        <f>SUM(K16,K29,K34,K39,K54,K72,K72)</f>
        <v>67200</v>
      </c>
      <c r="I92" s="310">
        <f t="shared" ref="I92:K92" si="22">SUM(L16,L29,L34,L39,L54,L72,L72)</f>
        <v>67200</v>
      </c>
      <c r="J92" s="310">
        <f t="shared" si="22"/>
        <v>40100</v>
      </c>
      <c r="K92" s="310">
        <f t="shared" si="22"/>
        <v>0</v>
      </c>
    </row>
    <row r="93" spans="1:24" ht="25.5" x14ac:dyDescent="0.25">
      <c r="F93" s="979" t="s">
        <v>380</v>
      </c>
      <c r="G93" s="381" t="s">
        <v>239</v>
      </c>
      <c r="H93" s="310">
        <f>SUM(K44)</f>
        <v>0</v>
      </c>
      <c r="I93" s="310">
        <f t="shared" ref="I93:K93" si="23">SUM(L44)</f>
        <v>0</v>
      </c>
      <c r="J93" s="310">
        <f t="shared" si="23"/>
        <v>0</v>
      </c>
      <c r="K93" s="310">
        <f t="shared" si="23"/>
        <v>0</v>
      </c>
    </row>
    <row r="94" spans="1:24" ht="25.5" x14ac:dyDescent="0.25">
      <c r="F94" s="186" t="s">
        <v>190</v>
      </c>
      <c r="G94" s="385"/>
      <c r="H94" s="386">
        <f>SUM(H87:H93)</f>
        <v>17605000</v>
      </c>
      <c r="I94" s="386">
        <f t="shared" ref="I94:K94" si="24">SUM(I87:I93)</f>
        <v>17691900</v>
      </c>
      <c r="J94" s="386">
        <f t="shared" si="24"/>
        <v>14234200</v>
      </c>
      <c r="K94" s="386">
        <f t="shared" si="24"/>
        <v>25900</v>
      </c>
    </row>
  </sheetData>
  <mergeCells count="237"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B8:T8"/>
    <mergeCell ref="C9:T9"/>
    <mergeCell ref="D10:T10"/>
    <mergeCell ref="E11:T11"/>
    <mergeCell ref="A12:A17"/>
    <mergeCell ref="B12:B17"/>
    <mergeCell ref="C12:C17"/>
    <mergeCell ref="D12:D17"/>
    <mergeCell ref="E12:E17"/>
    <mergeCell ref="F12:F17"/>
    <mergeCell ref="O14:O15"/>
    <mergeCell ref="P14:P15"/>
    <mergeCell ref="J14:J15"/>
    <mergeCell ref="K14:K15"/>
    <mergeCell ref="L14:L15"/>
    <mergeCell ref="T15:T16"/>
    <mergeCell ref="S15:S16"/>
    <mergeCell ref="R15:R16"/>
    <mergeCell ref="Q15:Q16"/>
    <mergeCell ref="A21:A25"/>
    <mergeCell ref="B21:B25"/>
    <mergeCell ref="C21:C25"/>
    <mergeCell ref="D21:D25"/>
    <mergeCell ref="E21:E25"/>
    <mergeCell ref="F21:F25"/>
    <mergeCell ref="G21:G25"/>
    <mergeCell ref="M14:M15"/>
    <mergeCell ref="N14:N15"/>
    <mergeCell ref="H21:H25"/>
    <mergeCell ref="I21:I25"/>
    <mergeCell ref="A18:A20"/>
    <mergeCell ref="B18:B20"/>
    <mergeCell ref="C18:C20"/>
    <mergeCell ref="D18:D20"/>
    <mergeCell ref="E18:E20"/>
    <mergeCell ref="F18:F20"/>
    <mergeCell ref="G12:G17"/>
    <mergeCell ref="H12:H17"/>
    <mergeCell ref="I14:I15"/>
    <mergeCell ref="G18:G20"/>
    <mergeCell ref="H18:H20"/>
    <mergeCell ref="I18:I20"/>
    <mergeCell ref="E26:J26"/>
    <mergeCell ref="E27:T27"/>
    <mergeCell ref="P21:P23"/>
    <mergeCell ref="O21:O23"/>
    <mergeCell ref="N21:N23"/>
    <mergeCell ref="M21:M23"/>
    <mergeCell ref="L21:L23"/>
    <mergeCell ref="K21:K23"/>
    <mergeCell ref="J21:J23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T31:T34"/>
    <mergeCell ref="U31:X35"/>
    <mergeCell ref="S36:S37"/>
    <mergeCell ref="T36:T37"/>
    <mergeCell ref="Q38:Q39"/>
    <mergeCell ref="R38:R39"/>
    <mergeCell ref="S38:S39"/>
    <mergeCell ref="T38:T39"/>
    <mergeCell ref="F36:F40"/>
    <mergeCell ref="G36:G40"/>
    <mergeCell ref="H36:H40"/>
    <mergeCell ref="I36:I40"/>
    <mergeCell ref="Q36:Q37"/>
    <mergeCell ref="R36:R37"/>
    <mergeCell ref="H46:H47"/>
    <mergeCell ref="I46:I47"/>
    <mergeCell ref="R31:R34"/>
    <mergeCell ref="E31:E35"/>
    <mergeCell ref="F31:F35"/>
    <mergeCell ref="G31:G35"/>
    <mergeCell ref="H31:H35"/>
    <mergeCell ref="I31:I35"/>
    <mergeCell ref="S31:S34"/>
    <mergeCell ref="Q31:Q34"/>
    <mergeCell ref="A36:A40"/>
    <mergeCell ref="B36:B40"/>
    <mergeCell ref="C36:C40"/>
    <mergeCell ref="D36:D40"/>
    <mergeCell ref="E36:E40"/>
    <mergeCell ref="A31:A35"/>
    <mergeCell ref="B31:B35"/>
    <mergeCell ref="C31:C35"/>
    <mergeCell ref="D31:D35"/>
    <mergeCell ref="T41:T42"/>
    <mergeCell ref="Q43:Q44"/>
    <mergeCell ref="R43:R44"/>
    <mergeCell ref="S43:S44"/>
    <mergeCell ref="T43:T44"/>
    <mergeCell ref="A46:A47"/>
    <mergeCell ref="B46:B47"/>
    <mergeCell ref="C46:C47"/>
    <mergeCell ref="D46:D47"/>
    <mergeCell ref="E46:E47"/>
    <mergeCell ref="G41:G45"/>
    <mergeCell ref="H41:H45"/>
    <mergeCell ref="I41:I45"/>
    <mergeCell ref="Q41:Q42"/>
    <mergeCell ref="R41:R42"/>
    <mergeCell ref="S41:S42"/>
    <mergeCell ref="A41:A45"/>
    <mergeCell ref="B41:B45"/>
    <mergeCell ref="C41:C45"/>
    <mergeCell ref="D41:D45"/>
    <mergeCell ref="E41:E45"/>
    <mergeCell ref="F41:F45"/>
    <mergeCell ref="F46:F47"/>
    <mergeCell ref="G46:G47"/>
    <mergeCell ref="A54:A56"/>
    <mergeCell ref="B54:B56"/>
    <mergeCell ref="C54:C56"/>
    <mergeCell ref="D54:D56"/>
    <mergeCell ref="E54:E56"/>
    <mergeCell ref="F54:F56"/>
    <mergeCell ref="G48:G53"/>
    <mergeCell ref="H48:H53"/>
    <mergeCell ref="I48:I53"/>
    <mergeCell ref="A48:A53"/>
    <mergeCell ref="B48:B53"/>
    <mergeCell ref="C48:C53"/>
    <mergeCell ref="D48:D53"/>
    <mergeCell ref="E48:E53"/>
    <mergeCell ref="F48:F53"/>
    <mergeCell ref="A74:A77"/>
    <mergeCell ref="B74:B77"/>
    <mergeCell ref="C74:C77"/>
    <mergeCell ref="D74:D77"/>
    <mergeCell ref="E74:E77"/>
    <mergeCell ref="F74:F77"/>
    <mergeCell ref="G74:G77"/>
    <mergeCell ref="A71:A73"/>
    <mergeCell ref="B71:B73"/>
    <mergeCell ref="C71:C73"/>
    <mergeCell ref="D71:D73"/>
    <mergeCell ref="E71:E73"/>
    <mergeCell ref="F71:F73"/>
    <mergeCell ref="E82:J82"/>
    <mergeCell ref="E83:J83"/>
    <mergeCell ref="I78:I80"/>
    <mergeCell ref="J78:J79"/>
    <mergeCell ref="K78:K79"/>
    <mergeCell ref="L78:L79"/>
    <mergeCell ref="M78:M79"/>
    <mergeCell ref="N78:N79"/>
    <mergeCell ref="A78:A80"/>
    <mergeCell ref="B78:B80"/>
    <mergeCell ref="C78:C80"/>
    <mergeCell ref="D78:D80"/>
    <mergeCell ref="E78:E80"/>
    <mergeCell ref="F78:F80"/>
    <mergeCell ref="G78:G80"/>
    <mergeCell ref="H78:H80"/>
    <mergeCell ref="L48:L52"/>
    <mergeCell ref="M48:M52"/>
    <mergeCell ref="N48:N52"/>
    <mergeCell ref="O48:O52"/>
    <mergeCell ref="P48:P52"/>
    <mergeCell ref="P78:P79"/>
    <mergeCell ref="E81:J81"/>
    <mergeCell ref="O78:O79"/>
    <mergeCell ref="G71:G73"/>
    <mergeCell ref="H71:H73"/>
    <mergeCell ref="I71:I73"/>
    <mergeCell ref="H74:H77"/>
    <mergeCell ref="I74:I77"/>
    <mergeCell ref="G57:G70"/>
    <mergeCell ref="H57:H70"/>
    <mergeCell ref="I57:I70"/>
    <mergeCell ref="G54:G56"/>
    <mergeCell ref="H54:H56"/>
    <mergeCell ref="I54:I56"/>
    <mergeCell ref="J48:J52"/>
    <mergeCell ref="K48:K52"/>
    <mergeCell ref="Q57:Q58"/>
    <mergeCell ref="R57:R58"/>
    <mergeCell ref="S57:S58"/>
    <mergeCell ref="T57:T58"/>
    <mergeCell ref="E57:E58"/>
    <mergeCell ref="D57:D58"/>
    <mergeCell ref="C57:C58"/>
    <mergeCell ref="B57:B58"/>
    <mergeCell ref="P74:P76"/>
    <mergeCell ref="O74:O76"/>
    <mergeCell ref="Q75:Q76"/>
    <mergeCell ref="R75:R76"/>
    <mergeCell ref="S75:S76"/>
    <mergeCell ref="T75:T76"/>
    <mergeCell ref="M68:M69"/>
    <mergeCell ref="N68:N69"/>
    <mergeCell ref="O68:O69"/>
    <mergeCell ref="P68:P69"/>
    <mergeCell ref="J74:J76"/>
    <mergeCell ref="K74:K76"/>
    <mergeCell ref="L74:L76"/>
    <mergeCell ref="M74:M76"/>
    <mergeCell ref="N74:N76"/>
    <mergeCell ref="A57:A58"/>
    <mergeCell ref="E59:E70"/>
    <mergeCell ref="D59:D70"/>
    <mergeCell ref="C59:C70"/>
    <mergeCell ref="B59:B70"/>
    <mergeCell ref="F68:F69"/>
    <mergeCell ref="J68:J69"/>
    <mergeCell ref="K68:K69"/>
    <mergeCell ref="L68:L69"/>
    <mergeCell ref="F57:F58"/>
  </mergeCells>
  <pageMargins left="0.7" right="0.7" top="0.75" bottom="0.75" header="0.3" footer="0.3"/>
  <pageSetup paperSize="9" scale="50" fitToHeight="0" orientation="landscape" r:id="rId1"/>
  <ignoredErrors>
    <ignoredError sqref="R23:T24 G57 R75:T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C5746-3E0D-4754-A18F-5A755F8CA600}">
  <sheetPr>
    <pageSetUpPr fitToPage="1"/>
  </sheetPr>
  <dimension ref="A1:DJ75"/>
  <sheetViews>
    <sheetView topLeftCell="A46" zoomScale="130" zoomScaleNormal="130" workbookViewId="0">
      <selection activeCell="M45" sqref="M45"/>
    </sheetView>
  </sheetViews>
  <sheetFormatPr defaultRowHeight="15" outlineLevelRow="1" x14ac:dyDescent="0.25"/>
  <cols>
    <col min="1" max="5" width="4.140625" customWidth="1"/>
    <col min="6" max="6" width="23.85546875" customWidth="1"/>
    <col min="8" max="8" width="9.28515625" bestFit="1" customWidth="1"/>
    <col min="17" max="17" width="23.85546875" customWidth="1"/>
    <col min="18" max="20" width="10" bestFit="1" customWidth="1"/>
    <col min="21" max="21" width="53.140625" customWidth="1"/>
  </cols>
  <sheetData>
    <row r="1" spans="1:114" ht="18.75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9"/>
      <c r="T1" s="3"/>
    </row>
    <row r="2" spans="1:114" x14ac:dyDescent="0.25">
      <c r="A2" s="1596" t="s">
        <v>759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</row>
    <row r="3" spans="1:114" x14ac:dyDescent="0.25">
      <c r="A3" s="1596" t="s">
        <v>381</v>
      </c>
      <c r="B3" s="1596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  <c r="Q3" s="1597"/>
      <c r="R3" s="1597"/>
      <c r="S3" s="1597"/>
      <c r="T3" s="1597"/>
    </row>
    <row r="4" spans="1:114" ht="15.75" thickBot="1" x14ac:dyDescent="0.3">
      <c r="A4" s="1596" t="s">
        <v>1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</row>
    <row r="5" spans="1:114" ht="14.45" customHeight="1" x14ac:dyDescent="0.25">
      <c r="A5" s="1598" t="s">
        <v>2</v>
      </c>
      <c r="B5" s="1600" t="s">
        <v>3</v>
      </c>
      <c r="C5" s="1598" t="s">
        <v>4</v>
      </c>
      <c r="D5" s="1598" t="s">
        <v>5</v>
      </c>
      <c r="E5" s="1598" t="s">
        <v>6</v>
      </c>
      <c r="F5" s="1602" t="s">
        <v>7</v>
      </c>
      <c r="G5" s="1604" t="s">
        <v>8</v>
      </c>
      <c r="H5" s="1604" t="s">
        <v>9</v>
      </c>
      <c r="I5" s="1604" t="s">
        <v>10</v>
      </c>
      <c r="J5" s="1617" t="s">
        <v>11</v>
      </c>
      <c r="K5" s="1620" t="s">
        <v>762</v>
      </c>
      <c r="L5" s="1621"/>
      <c r="M5" s="1621"/>
      <c r="N5" s="1622"/>
      <c r="O5" s="1623" t="s">
        <v>193</v>
      </c>
      <c r="P5" s="1604" t="s">
        <v>790</v>
      </c>
      <c r="Q5" s="1606" t="s">
        <v>12</v>
      </c>
      <c r="R5" s="1607"/>
      <c r="S5" s="1607"/>
      <c r="T5" s="1608"/>
    </row>
    <row r="6" spans="1:114" x14ac:dyDescent="0.25">
      <c r="A6" s="1599"/>
      <c r="B6" s="1601"/>
      <c r="C6" s="1599"/>
      <c r="D6" s="1599"/>
      <c r="E6" s="1599"/>
      <c r="F6" s="1603"/>
      <c r="G6" s="1605"/>
      <c r="H6" s="1605"/>
      <c r="I6" s="1605"/>
      <c r="J6" s="1618"/>
      <c r="K6" s="1609" t="s">
        <v>13</v>
      </c>
      <c r="L6" s="1611" t="s">
        <v>14</v>
      </c>
      <c r="M6" s="1611"/>
      <c r="N6" s="1612" t="s">
        <v>15</v>
      </c>
      <c r="O6" s="1609"/>
      <c r="P6" s="1605"/>
      <c r="Q6" s="1614" t="s">
        <v>16</v>
      </c>
      <c r="R6" s="1611" t="s">
        <v>17</v>
      </c>
      <c r="S6" s="1611"/>
      <c r="T6" s="1616"/>
    </row>
    <row r="7" spans="1:114" ht="55.9" customHeight="1" thickBot="1" x14ac:dyDescent="0.3">
      <c r="A7" s="1599"/>
      <c r="B7" s="1601"/>
      <c r="C7" s="1599"/>
      <c r="D7" s="1599"/>
      <c r="E7" s="1599"/>
      <c r="F7" s="1603"/>
      <c r="G7" s="1605"/>
      <c r="H7" s="1605"/>
      <c r="I7" s="1605"/>
      <c r="J7" s="1619"/>
      <c r="K7" s="1610"/>
      <c r="L7" s="387" t="s">
        <v>13</v>
      </c>
      <c r="M7" s="387" t="s">
        <v>18</v>
      </c>
      <c r="N7" s="1613"/>
      <c r="O7" s="1610"/>
      <c r="P7" s="1624"/>
      <c r="Q7" s="1615"/>
      <c r="R7" s="388" t="s">
        <v>19</v>
      </c>
      <c r="S7" s="389" t="s">
        <v>194</v>
      </c>
      <c r="T7" s="389" t="s">
        <v>760</v>
      </c>
    </row>
    <row r="8" spans="1:114" ht="15.75" thickBot="1" x14ac:dyDescent="0.3">
      <c r="A8" s="233" t="s">
        <v>39</v>
      </c>
      <c r="B8" s="1585" t="s">
        <v>382</v>
      </c>
      <c r="C8" s="1585"/>
      <c r="D8" s="1585"/>
      <c r="E8" s="1585"/>
      <c r="F8" s="1585"/>
      <c r="G8" s="1585"/>
      <c r="H8" s="1585"/>
      <c r="I8" s="1585"/>
      <c r="J8" s="1585"/>
      <c r="K8" s="1585"/>
      <c r="L8" s="1585"/>
      <c r="M8" s="1585"/>
      <c r="N8" s="1585"/>
      <c r="O8" s="1585"/>
      <c r="P8" s="1585"/>
      <c r="Q8" s="1585"/>
      <c r="R8" s="1585"/>
      <c r="S8" s="1585"/>
      <c r="T8" s="1586"/>
      <c r="U8" s="234"/>
    </row>
    <row r="9" spans="1:114" s="12" customFormat="1" ht="11.45" customHeight="1" outlineLevel="1" collapsed="1" thickBot="1" x14ac:dyDescent="0.25">
      <c r="A9" s="233" t="s">
        <v>39</v>
      </c>
      <c r="B9" s="390" t="s">
        <v>22</v>
      </c>
      <c r="C9" s="1587" t="s">
        <v>212</v>
      </c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8"/>
      <c r="P9" s="1588"/>
      <c r="Q9" s="1588"/>
      <c r="R9" s="1588"/>
      <c r="S9" s="1588"/>
      <c r="T9" s="158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233" t="s">
        <v>39</v>
      </c>
      <c r="B10" s="390" t="s">
        <v>22</v>
      </c>
      <c r="C10" s="391" t="s">
        <v>20</v>
      </c>
      <c r="D10" s="1131" t="s">
        <v>701</v>
      </c>
      <c r="E10" s="1132"/>
      <c r="F10" s="1132"/>
      <c r="G10" s="1132"/>
      <c r="H10" s="1132"/>
      <c r="I10" s="1132"/>
      <c r="J10" s="1132"/>
      <c r="K10" s="1132"/>
      <c r="L10" s="1132"/>
      <c r="M10" s="1132"/>
      <c r="N10" s="1132"/>
      <c r="O10" s="1132"/>
      <c r="P10" s="1132"/>
      <c r="Q10" s="1132"/>
      <c r="R10" s="1132"/>
      <c r="S10" s="1132"/>
      <c r="T10" s="1133"/>
    </row>
    <row r="11" spans="1:114" ht="24" customHeight="1" thickBot="1" x14ac:dyDescent="0.3">
      <c r="A11" s="317" t="s">
        <v>39</v>
      </c>
      <c r="B11" s="392" t="s">
        <v>22</v>
      </c>
      <c r="C11" s="393" t="s">
        <v>20</v>
      </c>
      <c r="D11" s="239" t="s">
        <v>20</v>
      </c>
      <c r="E11" s="1134" t="s">
        <v>702</v>
      </c>
      <c r="F11" s="1135"/>
      <c r="G11" s="1135"/>
      <c r="H11" s="1135"/>
      <c r="I11" s="1135"/>
      <c r="J11" s="1135"/>
      <c r="K11" s="1135"/>
      <c r="L11" s="1135"/>
      <c r="M11" s="1135"/>
      <c r="N11" s="1135"/>
      <c r="O11" s="1135"/>
      <c r="P11" s="1135"/>
      <c r="Q11" s="1135"/>
      <c r="R11" s="1135"/>
      <c r="S11" s="1135"/>
      <c r="T11" s="1136"/>
    </row>
    <row r="12" spans="1:114" ht="15" customHeight="1" x14ac:dyDescent="0.25">
      <c r="A12" s="1536" t="s">
        <v>39</v>
      </c>
      <c r="B12" s="1553" t="s">
        <v>22</v>
      </c>
      <c r="C12" s="1569" t="s">
        <v>20</v>
      </c>
      <c r="D12" s="1557" t="s">
        <v>20</v>
      </c>
      <c r="E12" s="1559" t="s">
        <v>20</v>
      </c>
      <c r="F12" s="1091" t="s">
        <v>383</v>
      </c>
      <c r="G12" s="1093" t="s">
        <v>384</v>
      </c>
      <c r="H12" s="1514" t="s">
        <v>385</v>
      </c>
      <c r="I12" s="1514" t="s">
        <v>386</v>
      </c>
      <c r="J12" s="330" t="s">
        <v>27</v>
      </c>
      <c r="K12" s="394">
        <v>1020600</v>
      </c>
      <c r="L12" s="394">
        <v>1020600</v>
      </c>
      <c r="M12" s="394">
        <v>793500</v>
      </c>
      <c r="N12" s="395"/>
      <c r="O12" s="396">
        <v>1022600</v>
      </c>
      <c r="P12" s="395">
        <v>1024600</v>
      </c>
      <c r="Q12" s="1592" t="s">
        <v>387</v>
      </c>
      <c r="R12" s="1524">
        <v>63000</v>
      </c>
      <c r="S12" s="1524">
        <v>66000</v>
      </c>
      <c r="T12" s="1522">
        <v>68000</v>
      </c>
    </row>
    <row r="13" spans="1:114" x14ac:dyDescent="0.25">
      <c r="A13" s="1485"/>
      <c r="B13" s="1565"/>
      <c r="C13" s="1555"/>
      <c r="D13" s="1566"/>
      <c r="E13" s="1567"/>
      <c r="F13" s="1590"/>
      <c r="G13" s="1568"/>
      <c r="H13" s="1515"/>
      <c r="I13" s="1515"/>
      <c r="J13" s="359" t="s">
        <v>388</v>
      </c>
      <c r="K13" s="360"/>
      <c r="L13" s="360"/>
      <c r="M13" s="360"/>
      <c r="N13" s="361"/>
      <c r="O13" s="397"/>
      <c r="P13" s="361"/>
      <c r="Q13" s="1593"/>
      <c r="R13" s="1595"/>
      <c r="S13" s="1595"/>
      <c r="T13" s="1591"/>
    </row>
    <row r="14" spans="1:114" x14ac:dyDescent="0.25">
      <c r="A14" s="1485"/>
      <c r="B14" s="1538"/>
      <c r="C14" s="1540"/>
      <c r="D14" s="1542"/>
      <c r="E14" s="1544"/>
      <c r="F14" s="1546"/>
      <c r="G14" s="1515"/>
      <c r="H14" s="1515"/>
      <c r="I14" s="1515"/>
      <c r="J14" s="359" t="s">
        <v>32</v>
      </c>
      <c r="K14" s="360">
        <v>19400</v>
      </c>
      <c r="L14" s="360">
        <v>19400</v>
      </c>
      <c r="M14" s="360"/>
      <c r="N14" s="361"/>
      <c r="O14" s="397">
        <v>21400</v>
      </c>
      <c r="P14" s="361">
        <v>23400</v>
      </c>
      <c r="Q14" s="1593"/>
      <c r="R14" s="1595"/>
      <c r="S14" s="1595"/>
      <c r="T14" s="1591"/>
    </row>
    <row r="15" spans="1:114" x14ac:dyDescent="0.25">
      <c r="A15" s="1485"/>
      <c r="B15" s="1538"/>
      <c r="C15" s="1540"/>
      <c r="D15" s="1542"/>
      <c r="E15" s="1544"/>
      <c r="F15" s="1546"/>
      <c r="G15" s="1515"/>
      <c r="H15" s="1515"/>
      <c r="I15" s="1515"/>
      <c r="J15" s="889" t="s">
        <v>33</v>
      </c>
      <c r="K15" s="398"/>
      <c r="L15" s="398"/>
      <c r="M15" s="398"/>
      <c r="N15" s="399"/>
      <c r="O15" s="902"/>
      <c r="P15" s="399"/>
      <c r="Q15" s="1593"/>
      <c r="R15" s="1595"/>
      <c r="S15" s="1595"/>
      <c r="T15" s="1591"/>
    </row>
    <row r="16" spans="1:114" x14ac:dyDescent="0.25">
      <c r="A16" s="1485"/>
      <c r="B16" s="1538"/>
      <c r="C16" s="1540"/>
      <c r="D16" s="1542"/>
      <c r="E16" s="1544"/>
      <c r="F16" s="1546"/>
      <c r="G16" s="1515"/>
      <c r="H16" s="1515"/>
      <c r="I16" s="1515"/>
      <c r="J16" s="889" t="s">
        <v>239</v>
      </c>
      <c r="K16" s="398"/>
      <c r="L16" s="398"/>
      <c r="M16" s="398"/>
      <c r="N16" s="400"/>
      <c r="O16" s="902"/>
      <c r="P16" s="399"/>
      <c r="Q16" s="1594"/>
      <c r="R16" s="1525"/>
      <c r="S16" s="1525"/>
      <c r="T16" s="1523"/>
    </row>
    <row r="17" spans="1:21" ht="15.75" thickBot="1" x14ac:dyDescent="0.3">
      <c r="A17" s="1537"/>
      <c r="B17" s="1554"/>
      <c r="C17" s="1556"/>
      <c r="D17" s="1558"/>
      <c r="E17" s="1560"/>
      <c r="F17" s="1092"/>
      <c r="G17" s="1094"/>
      <c r="H17" s="1516"/>
      <c r="I17" s="1516"/>
      <c r="J17" s="343" t="s">
        <v>29</v>
      </c>
      <c r="K17" s="344">
        <f>SUM(K12,K13,K14,K15,K16)</f>
        <v>1040000</v>
      </c>
      <c r="L17" s="344">
        <f t="shared" ref="L17:P17" si="0">SUM(L12,L13,L14,L15,L16)</f>
        <v>1040000</v>
      </c>
      <c r="M17" s="344">
        <f t="shared" si="0"/>
        <v>793500</v>
      </c>
      <c r="N17" s="344">
        <f t="shared" si="0"/>
        <v>0</v>
      </c>
      <c r="O17" s="344">
        <f t="shared" si="0"/>
        <v>1044000</v>
      </c>
      <c r="P17" s="344">
        <f t="shared" si="0"/>
        <v>1048000</v>
      </c>
      <c r="Q17" s="401"/>
      <c r="R17" s="402"/>
      <c r="S17" s="402"/>
      <c r="T17" s="403"/>
      <c r="U17" s="263"/>
    </row>
    <row r="18" spans="1:21" ht="21" x14ac:dyDescent="0.25">
      <c r="A18" s="1536" t="s">
        <v>39</v>
      </c>
      <c r="B18" s="1573" t="s">
        <v>22</v>
      </c>
      <c r="C18" s="1574" t="s">
        <v>20</v>
      </c>
      <c r="D18" s="1575" t="s">
        <v>20</v>
      </c>
      <c r="E18" s="1576" t="s">
        <v>22</v>
      </c>
      <c r="F18" s="1091" t="s">
        <v>389</v>
      </c>
      <c r="G18" s="1514" t="s">
        <v>346</v>
      </c>
      <c r="H18" s="1514" t="s">
        <v>385</v>
      </c>
      <c r="I18" s="1514" t="s">
        <v>386</v>
      </c>
      <c r="J18" s="35" t="s">
        <v>27</v>
      </c>
      <c r="K18" s="45">
        <v>256400</v>
      </c>
      <c r="L18" s="45">
        <v>244200</v>
      </c>
      <c r="M18" s="45">
        <v>52300</v>
      </c>
      <c r="N18" s="132">
        <v>12200</v>
      </c>
      <c r="O18" s="404">
        <v>269200</v>
      </c>
      <c r="P18" s="405">
        <v>282600</v>
      </c>
      <c r="Q18" s="406" t="s">
        <v>390</v>
      </c>
      <c r="R18" s="407">
        <v>11</v>
      </c>
      <c r="S18" s="407">
        <v>11</v>
      </c>
      <c r="T18" s="408">
        <v>11</v>
      </c>
      <c r="U18" s="251"/>
    </row>
    <row r="19" spans="1:21" ht="15.75" thickBot="1" x14ac:dyDescent="0.3">
      <c r="A19" s="1537"/>
      <c r="B19" s="1539"/>
      <c r="C19" s="1541"/>
      <c r="D19" s="1543"/>
      <c r="E19" s="1545"/>
      <c r="F19" s="1092"/>
      <c r="G19" s="1516"/>
      <c r="H19" s="1516"/>
      <c r="I19" s="1516"/>
      <c r="J19" s="343" t="s">
        <v>29</v>
      </c>
      <c r="K19" s="344">
        <f>SUM(K18)</f>
        <v>256400</v>
      </c>
      <c r="L19" s="344">
        <f t="shared" ref="L19:P19" si="1">SUM(L18)</f>
        <v>244200</v>
      </c>
      <c r="M19" s="344">
        <f t="shared" si="1"/>
        <v>52300</v>
      </c>
      <c r="N19" s="345">
        <f t="shared" si="1"/>
        <v>12200</v>
      </c>
      <c r="O19" s="346">
        <f t="shared" si="1"/>
        <v>269200</v>
      </c>
      <c r="P19" s="344">
        <f t="shared" si="1"/>
        <v>282600</v>
      </c>
      <c r="Q19" s="409"/>
      <c r="R19" s="402"/>
      <c r="S19" s="402"/>
      <c r="T19" s="403"/>
    </row>
    <row r="20" spans="1:21" ht="20.25" customHeight="1" x14ac:dyDescent="0.25">
      <c r="A20" s="1536" t="s">
        <v>39</v>
      </c>
      <c r="B20" s="1573" t="s">
        <v>22</v>
      </c>
      <c r="C20" s="1574" t="s">
        <v>20</v>
      </c>
      <c r="D20" s="1575" t="s">
        <v>20</v>
      </c>
      <c r="E20" s="1576" t="s">
        <v>34</v>
      </c>
      <c r="F20" s="1150" t="s">
        <v>391</v>
      </c>
      <c r="G20" s="1514" t="s">
        <v>384</v>
      </c>
      <c r="H20" s="1514" t="s">
        <v>392</v>
      </c>
      <c r="I20" s="1514" t="s">
        <v>386</v>
      </c>
      <c r="J20" s="330" t="s">
        <v>27</v>
      </c>
      <c r="K20" s="394">
        <v>65000</v>
      </c>
      <c r="L20" s="394">
        <v>65000</v>
      </c>
      <c r="M20" s="394"/>
      <c r="N20" s="395"/>
      <c r="O20" s="404">
        <v>67000</v>
      </c>
      <c r="P20" s="405">
        <v>69000</v>
      </c>
      <c r="Q20" s="410" t="s">
        <v>393</v>
      </c>
      <c r="R20" s="411">
        <v>530</v>
      </c>
      <c r="S20" s="411">
        <v>515</v>
      </c>
      <c r="T20" s="412">
        <v>500</v>
      </c>
      <c r="U20" s="413"/>
    </row>
    <row r="21" spans="1:21" ht="20.25" customHeight="1" thickBot="1" x14ac:dyDescent="0.3">
      <c r="A21" s="1537"/>
      <c r="B21" s="1539"/>
      <c r="C21" s="1541"/>
      <c r="D21" s="1543"/>
      <c r="E21" s="1545"/>
      <c r="F21" s="1168"/>
      <c r="G21" s="1516"/>
      <c r="H21" s="1516"/>
      <c r="I21" s="1516"/>
      <c r="J21" s="343" t="s">
        <v>29</v>
      </c>
      <c r="K21" s="344">
        <f>SUM(K20)</f>
        <v>65000</v>
      </c>
      <c r="L21" s="344">
        <f t="shared" ref="L21:P21" si="2">SUM(L20)</f>
        <v>65000</v>
      </c>
      <c r="M21" s="344">
        <f t="shared" si="2"/>
        <v>0</v>
      </c>
      <c r="N21" s="345">
        <f t="shared" si="2"/>
        <v>0</v>
      </c>
      <c r="O21" s="414">
        <f t="shared" si="2"/>
        <v>67000</v>
      </c>
      <c r="P21" s="345">
        <f t="shared" si="2"/>
        <v>69000</v>
      </c>
      <c r="Q21" s="409"/>
      <c r="R21" s="402"/>
      <c r="S21" s="402"/>
      <c r="T21" s="403"/>
    </row>
    <row r="22" spans="1:21" ht="21" customHeight="1" x14ac:dyDescent="0.25">
      <c r="A22" s="1536" t="s">
        <v>39</v>
      </c>
      <c r="B22" s="1553" t="s">
        <v>22</v>
      </c>
      <c r="C22" s="1555" t="s">
        <v>20</v>
      </c>
      <c r="D22" s="1557" t="s">
        <v>20</v>
      </c>
      <c r="E22" s="1559" t="s">
        <v>39</v>
      </c>
      <c r="F22" s="1167" t="s">
        <v>394</v>
      </c>
      <c r="G22" s="1093" t="s">
        <v>384</v>
      </c>
      <c r="H22" s="1583" t="s">
        <v>392</v>
      </c>
      <c r="I22" s="1583" t="s">
        <v>386</v>
      </c>
      <c r="J22" s="330" t="s">
        <v>27</v>
      </c>
      <c r="K22" s="415"/>
      <c r="L22" s="415"/>
      <c r="M22" s="415"/>
      <c r="N22" s="416"/>
      <c r="O22" s="417"/>
      <c r="P22" s="416"/>
      <c r="Q22" s="418" t="s">
        <v>395</v>
      </c>
      <c r="R22" s="411">
        <v>65</v>
      </c>
      <c r="S22" s="411">
        <v>65</v>
      </c>
      <c r="T22" s="412">
        <v>65</v>
      </c>
      <c r="U22" s="419"/>
    </row>
    <row r="23" spans="1:21" ht="21" customHeight="1" thickBot="1" x14ac:dyDescent="0.3">
      <c r="A23" s="1537"/>
      <c r="B23" s="1554"/>
      <c r="C23" s="1556"/>
      <c r="D23" s="1558"/>
      <c r="E23" s="1560"/>
      <c r="F23" s="1168"/>
      <c r="G23" s="1094"/>
      <c r="H23" s="1584"/>
      <c r="I23" s="1584"/>
      <c r="J23" s="343" t="s">
        <v>29</v>
      </c>
      <c r="K23" s="344">
        <f>SUM(K22)</f>
        <v>0</v>
      </c>
      <c r="L23" s="344">
        <f t="shared" ref="L23:P23" si="3">SUM(L22)</f>
        <v>0</v>
      </c>
      <c r="M23" s="344">
        <f t="shared" si="3"/>
        <v>0</v>
      </c>
      <c r="N23" s="345">
        <f t="shared" si="3"/>
        <v>0</v>
      </c>
      <c r="O23" s="346">
        <f t="shared" si="3"/>
        <v>0</v>
      </c>
      <c r="P23" s="344">
        <f t="shared" si="3"/>
        <v>0</v>
      </c>
      <c r="Q23" s="420"/>
      <c r="R23" s="402"/>
      <c r="S23" s="402"/>
      <c r="T23" s="403"/>
    </row>
    <row r="24" spans="1:21" ht="18.600000000000001" customHeight="1" x14ac:dyDescent="0.25">
      <c r="A24" s="1536" t="s">
        <v>39</v>
      </c>
      <c r="B24" s="1573" t="s">
        <v>22</v>
      </c>
      <c r="C24" s="1574" t="s">
        <v>20</v>
      </c>
      <c r="D24" s="1575" t="s">
        <v>20</v>
      </c>
      <c r="E24" s="1576" t="s">
        <v>45</v>
      </c>
      <c r="F24" s="1091" t="s">
        <v>396</v>
      </c>
      <c r="G24" s="1577" t="s">
        <v>397</v>
      </c>
      <c r="H24" s="1514" t="s">
        <v>385</v>
      </c>
      <c r="I24" s="1514" t="s">
        <v>398</v>
      </c>
      <c r="J24" s="330" t="s">
        <v>27</v>
      </c>
      <c r="K24" s="394">
        <v>884200</v>
      </c>
      <c r="L24" s="394">
        <v>884200</v>
      </c>
      <c r="M24" s="394">
        <v>776900</v>
      </c>
      <c r="N24" s="395"/>
      <c r="O24" s="396">
        <v>928400</v>
      </c>
      <c r="P24" s="395">
        <v>974800</v>
      </c>
      <c r="Q24" s="421" t="s">
        <v>399</v>
      </c>
      <c r="R24" s="407">
        <v>5450</v>
      </c>
      <c r="S24" s="407">
        <v>5400</v>
      </c>
      <c r="T24" s="422">
        <v>5300</v>
      </c>
    </row>
    <row r="25" spans="1:21" ht="15" customHeight="1" x14ac:dyDescent="0.25">
      <c r="A25" s="1485"/>
      <c r="B25" s="1538"/>
      <c r="C25" s="1540"/>
      <c r="D25" s="1542"/>
      <c r="E25" s="1544"/>
      <c r="F25" s="1546"/>
      <c r="G25" s="1582"/>
      <c r="H25" s="1515"/>
      <c r="I25" s="1515"/>
      <c r="J25" s="423" t="s">
        <v>32</v>
      </c>
      <c r="K25" s="360">
        <v>2000</v>
      </c>
      <c r="L25" s="360">
        <v>2000</v>
      </c>
      <c r="M25" s="360"/>
      <c r="N25" s="361"/>
      <c r="O25" s="424">
        <v>2000</v>
      </c>
      <c r="P25" s="425">
        <v>2000</v>
      </c>
      <c r="Q25" s="1579" t="s">
        <v>400</v>
      </c>
      <c r="R25" s="1580">
        <v>220100</v>
      </c>
      <c r="S25" s="1580">
        <v>220200</v>
      </c>
      <c r="T25" s="1581">
        <v>220400</v>
      </c>
    </row>
    <row r="26" spans="1:21" ht="15" customHeight="1" x14ac:dyDescent="0.25">
      <c r="A26" s="1485"/>
      <c r="B26" s="1538"/>
      <c r="C26" s="1540"/>
      <c r="D26" s="1542"/>
      <c r="E26" s="1544"/>
      <c r="F26" s="1546"/>
      <c r="G26" s="1582"/>
      <c r="H26" s="1515"/>
      <c r="I26" s="1515"/>
      <c r="J26" s="426" t="s">
        <v>33</v>
      </c>
      <c r="K26" s="398">
        <v>27000</v>
      </c>
      <c r="L26" s="398">
        <v>27000</v>
      </c>
      <c r="M26" s="398"/>
      <c r="N26" s="399"/>
      <c r="O26" s="427">
        <v>29000</v>
      </c>
      <c r="P26" s="428">
        <v>31000</v>
      </c>
      <c r="Q26" s="1526"/>
      <c r="R26" s="1525"/>
      <c r="S26" s="1525"/>
      <c r="T26" s="1523"/>
    </row>
    <row r="27" spans="1:21" ht="19.149999999999999" customHeight="1" thickBot="1" x14ac:dyDescent="0.3">
      <c r="A27" s="1537"/>
      <c r="B27" s="1539"/>
      <c r="C27" s="1541"/>
      <c r="D27" s="1543"/>
      <c r="E27" s="1545"/>
      <c r="F27" s="1092"/>
      <c r="G27" s="1578"/>
      <c r="H27" s="1516"/>
      <c r="I27" s="1516"/>
      <c r="J27" s="343" t="s">
        <v>29</v>
      </c>
      <c r="K27" s="344">
        <f>SUM(K24,K25,K26)</f>
        <v>913200</v>
      </c>
      <c r="L27" s="344">
        <f t="shared" ref="L27:P27" si="4">SUM(L24,L25,L26)</f>
        <v>913200</v>
      </c>
      <c r="M27" s="344">
        <f t="shared" si="4"/>
        <v>776900</v>
      </c>
      <c r="N27" s="345">
        <f t="shared" si="4"/>
        <v>0</v>
      </c>
      <c r="O27" s="429">
        <f t="shared" si="4"/>
        <v>959400</v>
      </c>
      <c r="P27" s="345">
        <f t="shared" si="4"/>
        <v>1007800</v>
      </c>
      <c r="Q27" s="430"/>
      <c r="R27" s="431"/>
      <c r="S27" s="431"/>
      <c r="T27" s="432"/>
    </row>
    <row r="28" spans="1:21" x14ac:dyDescent="0.25">
      <c r="A28" s="1536" t="s">
        <v>39</v>
      </c>
      <c r="B28" s="1573" t="s">
        <v>22</v>
      </c>
      <c r="C28" s="1574" t="s">
        <v>20</v>
      </c>
      <c r="D28" s="1575" t="s">
        <v>20</v>
      </c>
      <c r="E28" s="1576" t="s">
        <v>49</v>
      </c>
      <c r="F28" s="1091" t="s">
        <v>401</v>
      </c>
      <c r="G28" s="1577" t="s">
        <v>397</v>
      </c>
      <c r="H28" s="1514" t="s">
        <v>385</v>
      </c>
      <c r="I28" s="1514" t="s">
        <v>402</v>
      </c>
      <c r="J28" s="330" t="s">
        <v>27</v>
      </c>
      <c r="K28" s="394">
        <v>17000</v>
      </c>
      <c r="L28" s="394">
        <v>17000</v>
      </c>
      <c r="M28" s="394"/>
      <c r="N28" s="395"/>
      <c r="O28" s="433">
        <v>20000</v>
      </c>
      <c r="P28" s="434">
        <v>23000</v>
      </c>
      <c r="Q28" s="435" t="s">
        <v>403</v>
      </c>
      <c r="R28" s="436">
        <v>7450</v>
      </c>
      <c r="S28" s="436">
        <v>7500</v>
      </c>
      <c r="T28" s="437">
        <v>7550</v>
      </c>
      <c r="U28" s="234"/>
    </row>
    <row r="29" spans="1:21" ht="15.75" thickBot="1" x14ac:dyDescent="0.3">
      <c r="A29" s="1537"/>
      <c r="B29" s="1539"/>
      <c r="C29" s="1541"/>
      <c r="D29" s="1543"/>
      <c r="E29" s="1545"/>
      <c r="F29" s="1092"/>
      <c r="G29" s="1578"/>
      <c r="H29" s="1516"/>
      <c r="I29" s="1516"/>
      <c r="J29" s="343" t="s">
        <v>29</v>
      </c>
      <c r="K29" s="344">
        <f>SUM(K28)</f>
        <v>17000</v>
      </c>
      <c r="L29" s="344">
        <f t="shared" ref="L29:P29" si="5">SUM(L28)</f>
        <v>17000</v>
      </c>
      <c r="M29" s="344">
        <f t="shared" si="5"/>
        <v>0</v>
      </c>
      <c r="N29" s="345">
        <f t="shared" si="5"/>
        <v>0</v>
      </c>
      <c r="O29" s="346">
        <f t="shared" si="5"/>
        <v>20000</v>
      </c>
      <c r="P29" s="344">
        <f t="shared" si="5"/>
        <v>23000</v>
      </c>
      <c r="Q29" s="409"/>
      <c r="R29" s="431"/>
      <c r="S29" s="431"/>
      <c r="T29" s="432"/>
    </row>
    <row r="30" spans="1:21" ht="17.45" customHeight="1" x14ac:dyDescent="0.25">
      <c r="A30" s="1485" t="s">
        <v>39</v>
      </c>
      <c r="B30" s="1573" t="s">
        <v>22</v>
      </c>
      <c r="C30" s="1574" t="s">
        <v>20</v>
      </c>
      <c r="D30" s="1575" t="s">
        <v>20</v>
      </c>
      <c r="E30" s="1576" t="s">
        <v>55</v>
      </c>
      <c r="F30" s="1091" t="s">
        <v>404</v>
      </c>
      <c r="G30" s="1577" t="s">
        <v>397</v>
      </c>
      <c r="H30" s="1514" t="s">
        <v>392</v>
      </c>
      <c r="I30" s="1514" t="s">
        <v>402</v>
      </c>
      <c r="J30" s="330" t="s">
        <v>27</v>
      </c>
      <c r="K30" s="331">
        <v>14000</v>
      </c>
      <c r="L30" s="331">
        <v>14000</v>
      </c>
      <c r="M30" s="331"/>
      <c r="N30" s="332"/>
      <c r="O30" s="404">
        <v>16000</v>
      </c>
      <c r="P30" s="332">
        <v>18000</v>
      </c>
      <c r="Q30" s="435" t="s">
        <v>405</v>
      </c>
      <c r="R30" s="411">
        <v>1220</v>
      </c>
      <c r="S30" s="411">
        <v>1230</v>
      </c>
      <c r="T30" s="412">
        <v>1240</v>
      </c>
    </row>
    <row r="31" spans="1:21" ht="18.600000000000001" customHeight="1" thickBot="1" x14ac:dyDescent="0.3">
      <c r="A31" s="1537"/>
      <c r="B31" s="1539"/>
      <c r="C31" s="1541"/>
      <c r="D31" s="1543"/>
      <c r="E31" s="1545"/>
      <c r="F31" s="1092"/>
      <c r="G31" s="1578"/>
      <c r="H31" s="1516"/>
      <c r="I31" s="1516"/>
      <c r="J31" s="343" t="s">
        <v>29</v>
      </c>
      <c r="K31" s="344">
        <f>SUM(K30)</f>
        <v>14000</v>
      </c>
      <c r="L31" s="344">
        <f t="shared" ref="L31:P31" si="6">SUM(L30)</f>
        <v>14000</v>
      </c>
      <c r="M31" s="344">
        <f t="shared" si="6"/>
        <v>0</v>
      </c>
      <c r="N31" s="344">
        <f t="shared" si="6"/>
        <v>0</v>
      </c>
      <c r="O31" s="344">
        <f t="shared" si="6"/>
        <v>16000</v>
      </c>
      <c r="P31" s="344">
        <f t="shared" si="6"/>
        <v>18000</v>
      </c>
      <c r="Q31" s="409"/>
      <c r="R31" s="431"/>
      <c r="S31" s="431"/>
      <c r="T31" s="432"/>
    </row>
    <row r="32" spans="1:21" ht="21" x14ac:dyDescent="0.25">
      <c r="A32" s="1536" t="s">
        <v>39</v>
      </c>
      <c r="B32" s="1553" t="s">
        <v>22</v>
      </c>
      <c r="C32" s="1569" t="s">
        <v>20</v>
      </c>
      <c r="D32" s="1557" t="s">
        <v>20</v>
      </c>
      <c r="E32" s="1559" t="s">
        <v>59</v>
      </c>
      <c r="F32" s="1091" t="s">
        <v>406</v>
      </c>
      <c r="G32" s="1571" t="s">
        <v>397</v>
      </c>
      <c r="H32" s="1514" t="s">
        <v>392</v>
      </c>
      <c r="I32" s="1514" t="s">
        <v>402</v>
      </c>
      <c r="J32" s="330" t="s">
        <v>27</v>
      </c>
      <c r="K32" s="394"/>
      <c r="L32" s="394"/>
      <c r="M32" s="394"/>
      <c r="N32" s="395"/>
      <c r="O32" s="404"/>
      <c r="P32" s="395"/>
      <c r="Q32" s="438" t="s">
        <v>407</v>
      </c>
      <c r="R32" s="436">
        <v>3</v>
      </c>
      <c r="S32" s="436">
        <v>3</v>
      </c>
      <c r="T32" s="412">
        <v>3</v>
      </c>
      <c r="U32" s="1570"/>
    </row>
    <row r="33" spans="1:21" ht="15.75" thickBot="1" x14ac:dyDescent="0.3">
      <c r="A33" s="1537"/>
      <c r="B33" s="1554"/>
      <c r="C33" s="1556"/>
      <c r="D33" s="1558"/>
      <c r="E33" s="1560"/>
      <c r="F33" s="1092"/>
      <c r="G33" s="1572"/>
      <c r="H33" s="1516"/>
      <c r="I33" s="1516"/>
      <c r="J33" s="343" t="s">
        <v>29</v>
      </c>
      <c r="K33" s="344">
        <f>SUM(K32)</f>
        <v>0</v>
      </c>
      <c r="L33" s="344">
        <f t="shared" ref="L33:P33" si="7">SUM(L32)</f>
        <v>0</v>
      </c>
      <c r="M33" s="344">
        <f t="shared" si="7"/>
        <v>0</v>
      </c>
      <c r="N33" s="345">
        <f t="shared" si="7"/>
        <v>0</v>
      </c>
      <c r="O33" s="346">
        <f t="shared" si="7"/>
        <v>0</v>
      </c>
      <c r="P33" s="344">
        <f t="shared" si="7"/>
        <v>0</v>
      </c>
      <c r="Q33" s="409"/>
      <c r="R33" s="431"/>
      <c r="S33" s="431"/>
      <c r="T33" s="432"/>
      <c r="U33" s="1570"/>
    </row>
    <row r="34" spans="1:21" ht="22.9" customHeight="1" x14ac:dyDescent="0.25">
      <c r="A34" s="1536" t="s">
        <v>39</v>
      </c>
      <c r="B34" s="1565" t="s">
        <v>22</v>
      </c>
      <c r="C34" s="1555" t="s">
        <v>20</v>
      </c>
      <c r="D34" s="1566" t="s">
        <v>20</v>
      </c>
      <c r="E34" s="1567" t="s">
        <v>121</v>
      </c>
      <c r="F34" s="1091" t="s">
        <v>408</v>
      </c>
      <c r="G34" s="1568" t="s">
        <v>409</v>
      </c>
      <c r="H34" s="1514" t="s">
        <v>385</v>
      </c>
      <c r="I34" s="1514" t="s">
        <v>410</v>
      </c>
      <c r="J34" s="330" t="s">
        <v>27</v>
      </c>
      <c r="K34" s="331">
        <v>479400</v>
      </c>
      <c r="L34" s="331">
        <v>468000</v>
      </c>
      <c r="M34" s="331">
        <v>371000</v>
      </c>
      <c r="N34" s="405">
        <v>11400</v>
      </c>
      <c r="O34" s="396">
        <v>503300</v>
      </c>
      <c r="P34" s="434">
        <v>5285300</v>
      </c>
      <c r="Q34" s="1165" t="s">
        <v>411</v>
      </c>
      <c r="R34" s="1524">
        <v>23000</v>
      </c>
      <c r="S34" s="1524">
        <v>25000</v>
      </c>
      <c r="T34" s="1522">
        <v>26000</v>
      </c>
    </row>
    <row r="35" spans="1:21" ht="22.9" customHeight="1" x14ac:dyDescent="0.25">
      <c r="A35" s="1485"/>
      <c r="B35" s="1538"/>
      <c r="C35" s="1540"/>
      <c r="D35" s="1542"/>
      <c r="E35" s="1544"/>
      <c r="F35" s="1546"/>
      <c r="G35" s="1515"/>
      <c r="H35" s="1515"/>
      <c r="I35" s="1515"/>
      <c r="J35" s="359" t="s">
        <v>33</v>
      </c>
      <c r="K35" s="360"/>
      <c r="L35" s="360"/>
      <c r="M35" s="360"/>
      <c r="N35" s="439"/>
      <c r="O35" s="901"/>
      <c r="P35" s="440"/>
      <c r="Q35" s="1526"/>
      <c r="R35" s="1525"/>
      <c r="S35" s="1525"/>
      <c r="T35" s="1523"/>
    </row>
    <row r="36" spans="1:21" ht="15.75" thickBot="1" x14ac:dyDescent="0.3">
      <c r="A36" s="1537"/>
      <c r="B36" s="1554"/>
      <c r="C36" s="1556"/>
      <c r="D36" s="1558"/>
      <c r="E36" s="1560"/>
      <c r="F36" s="1092"/>
      <c r="G36" s="1094"/>
      <c r="H36" s="1516"/>
      <c r="I36" s="1516"/>
      <c r="J36" s="343" t="s">
        <v>29</v>
      </c>
      <c r="K36" s="344">
        <f>SUM(K34,K35)</f>
        <v>479400</v>
      </c>
      <c r="L36" s="344">
        <f t="shared" ref="L36:N36" si="8">SUM(L34:L35)</f>
        <v>468000</v>
      </c>
      <c r="M36" s="344">
        <f t="shared" si="8"/>
        <v>371000</v>
      </c>
      <c r="N36" s="344">
        <f t="shared" si="8"/>
        <v>11400</v>
      </c>
      <c r="O36" s="429">
        <f t="shared" ref="O36:P36" si="9">SUM(O34)</f>
        <v>503300</v>
      </c>
      <c r="P36" s="345">
        <f t="shared" si="9"/>
        <v>5285300</v>
      </c>
      <c r="Q36" s="409"/>
      <c r="R36" s="431"/>
      <c r="S36" s="431"/>
      <c r="T36" s="432"/>
    </row>
    <row r="37" spans="1:21" ht="22.9" customHeight="1" x14ac:dyDescent="0.25">
      <c r="A37" s="1536" t="s">
        <v>39</v>
      </c>
      <c r="B37" s="1565" t="s">
        <v>22</v>
      </c>
      <c r="C37" s="1555" t="s">
        <v>20</v>
      </c>
      <c r="D37" s="1566" t="s">
        <v>20</v>
      </c>
      <c r="E37" s="1544" t="s">
        <v>125</v>
      </c>
      <c r="F37" s="1546" t="s">
        <v>412</v>
      </c>
      <c r="G37" s="1515" t="s">
        <v>409</v>
      </c>
      <c r="H37" s="1514" t="s">
        <v>385</v>
      </c>
      <c r="I37" s="1514" t="s">
        <v>410</v>
      </c>
      <c r="J37" s="441" t="s">
        <v>27</v>
      </c>
      <c r="K37" s="442">
        <v>2600</v>
      </c>
      <c r="L37" s="442"/>
      <c r="M37" s="442"/>
      <c r="N37" s="399">
        <v>2600</v>
      </c>
      <c r="O37" s="899">
        <v>3200</v>
      </c>
      <c r="P37" s="897">
        <v>4000</v>
      </c>
      <c r="Q37" s="410" t="s">
        <v>413</v>
      </c>
      <c r="R37" s="411">
        <v>400</v>
      </c>
      <c r="S37" s="411">
        <v>500</v>
      </c>
      <c r="T37" s="412">
        <v>600</v>
      </c>
      <c r="U37" s="234"/>
    </row>
    <row r="38" spans="1:21" ht="22.5" thickBot="1" x14ac:dyDescent="0.3">
      <c r="A38" s="1537"/>
      <c r="B38" s="1554"/>
      <c r="C38" s="1556"/>
      <c r="D38" s="1558"/>
      <c r="E38" s="1545"/>
      <c r="F38" s="1092"/>
      <c r="G38" s="1094"/>
      <c r="H38" s="1516"/>
      <c r="I38" s="1516"/>
      <c r="J38" s="343" t="s">
        <v>29</v>
      </c>
      <c r="K38" s="344">
        <f t="shared" ref="K38:P38" si="10">SUM(K37)</f>
        <v>2600</v>
      </c>
      <c r="L38" s="344">
        <f t="shared" si="10"/>
        <v>0</v>
      </c>
      <c r="M38" s="344">
        <f t="shared" si="10"/>
        <v>0</v>
      </c>
      <c r="N38" s="345">
        <f t="shared" si="10"/>
        <v>2600</v>
      </c>
      <c r="O38" s="429">
        <f t="shared" si="10"/>
        <v>3200</v>
      </c>
      <c r="P38" s="345">
        <f t="shared" si="10"/>
        <v>4000</v>
      </c>
      <c r="Q38" s="443" t="s">
        <v>65</v>
      </c>
      <c r="R38" s="431"/>
      <c r="S38" s="431"/>
      <c r="T38" s="432"/>
    </row>
    <row r="39" spans="1:21" ht="24.6" customHeight="1" x14ac:dyDescent="0.25">
      <c r="A39" s="1536" t="s">
        <v>39</v>
      </c>
      <c r="B39" s="1553" t="s">
        <v>22</v>
      </c>
      <c r="C39" s="1569" t="s">
        <v>20</v>
      </c>
      <c r="D39" s="1557" t="s">
        <v>20</v>
      </c>
      <c r="E39" s="1559" t="s">
        <v>94</v>
      </c>
      <c r="F39" s="1091" t="s">
        <v>414</v>
      </c>
      <c r="G39" s="1093" t="s">
        <v>409</v>
      </c>
      <c r="H39" s="1514" t="s">
        <v>392</v>
      </c>
      <c r="I39" s="1514" t="s">
        <v>410</v>
      </c>
      <c r="J39" s="330" t="s">
        <v>27</v>
      </c>
      <c r="K39" s="394"/>
      <c r="L39" s="394"/>
      <c r="M39" s="394"/>
      <c r="N39" s="395"/>
      <c r="O39" s="444"/>
      <c r="P39" s="334"/>
      <c r="Q39" s="1165" t="s">
        <v>415</v>
      </c>
      <c r="R39" s="1524">
        <v>320</v>
      </c>
      <c r="S39" s="1524">
        <v>330</v>
      </c>
      <c r="T39" s="1522">
        <v>340</v>
      </c>
    </row>
    <row r="40" spans="1:21" ht="24.6" customHeight="1" x14ac:dyDescent="0.25">
      <c r="A40" s="1485"/>
      <c r="B40" s="1538"/>
      <c r="C40" s="1540"/>
      <c r="D40" s="1542"/>
      <c r="E40" s="1544"/>
      <c r="F40" s="1546"/>
      <c r="G40" s="1515"/>
      <c r="H40" s="1515"/>
      <c r="I40" s="1515"/>
      <c r="J40" s="423" t="s">
        <v>32</v>
      </c>
      <c r="K40" s="331">
        <v>26000</v>
      </c>
      <c r="L40" s="331">
        <v>11000</v>
      </c>
      <c r="M40" s="331"/>
      <c r="N40" s="332">
        <v>15000</v>
      </c>
      <c r="O40" s="404">
        <v>30000</v>
      </c>
      <c r="P40" s="334">
        <v>35000</v>
      </c>
      <c r="Q40" s="1526"/>
      <c r="R40" s="1525"/>
      <c r="S40" s="1525"/>
      <c r="T40" s="1523"/>
    </row>
    <row r="41" spans="1:21" ht="15.75" thickBot="1" x14ac:dyDescent="0.3">
      <c r="A41" s="1537"/>
      <c r="B41" s="1554"/>
      <c r="C41" s="1556"/>
      <c r="D41" s="1558"/>
      <c r="E41" s="1560"/>
      <c r="F41" s="1092"/>
      <c r="G41" s="1094"/>
      <c r="H41" s="1516"/>
      <c r="I41" s="1516"/>
      <c r="J41" s="446" t="s">
        <v>29</v>
      </c>
      <c r="K41" s="447">
        <f>SUM(K39,K40)</f>
        <v>26000</v>
      </c>
      <c r="L41" s="447">
        <f t="shared" ref="L41:P41" si="11">SUM(L39,L40)</f>
        <v>11000</v>
      </c>
      <c r="M41" s="447">
        <f t="shared" si="11"/>
        <v>0</v>
      </c>
      <c r="N41" s="448">
        <f t="shared" si="11"/>
        <v>15000</v>
      </c>
      <c r="O41" s="449">
        <f t="shared" si="11"/>
        <v>30000</v>
      </c>
      <c r="P41" s="447">
        <f t="shared" si="11"/>
        <v>35000</v>
      </c>
      <c r="Q41" s="409"/>
      <c r="R41" s="431"/>
      <c r="S41" s="431"/>
      <c r="T41" s="432"/>
    </row>
    <row r="42" spans="1:21" ht="21.6" customHeight="1" x14ac:dyDescent="0.25">
      <c r="A42" s="1536" t="s">
        <v>39</v>
      </c>
      <c r="B42" s="1565" t="s">
        <v>22</v>
      </c>
      <c r="C42" s="1555" t="s">
        <v>20</v>
      </c>
      <c r="D42" s="1566" t="s">
        <v>20</v>
      </c>
      <c r="E42" s="1567" t="s">
        <v>97</v>
      </c>
      <c r="F42" s="1167" t="s">
        <v>416</v>
      </c>
      <c r="G42" s="1568" t="s">
        <v>25</v>
      </c>
      <c r="H42" s="1514" t="s">
        <v>392</v>
      </c>
      <c r="I42" s="1514" t="s">
        <v>410</v>
      </c>
      <c r="J42" s="1561" t="s">
        <v>27</v>
      </c>
      <c r="K42" s="1563">
        <v>7000</v>
      </c>
      <c r="L42" s="1563">
        <v>7000</v>
      </c>
      <c r="M42" s="1563"/>
      <c r="N42" s="1549"/>
      <c r="O42" s="1547">
        <v>9000</v>
      </c>
      <c r="P42" s="1549">
        <v>11000</v>
      </c>
      <c r="Q42" s="450" t="s">
        <v>417</v>
      </c>
      <c r="R42" s="407">
        <v>4</v>
      </c>
      <c r="S42" s="407">
        <v>4</v>
      </c>
      <c r="T42" s="451">
        <v>3</v>
      </c>
    </row>
    <row r="43" spans="1:21" ht="18" customHeight="1" x14ac:dyDescent="0.25">
      <c r="A43" s="1485"/>
      <c r="B43" s="1538"/>
      <c r="C43" s="1540"/>
      <c r="D43" s="1542"/>
      <c r="E43" s="1544"/>
      <c r="F43" s="1178"/>
      <c r="G43" s="1515"/>
      <c r="H43" s="1515"/>
      <c r="I43" s="1515"/>
      <c r="J43" s="1562"/>
      <c r="K43" s="1564"/>
      <c r="L43" s="1564"/>
      <c r="M43" s="1564"/>
      <c r="N43" s="1550"/>
      <c r="O43" s="1548"/>
      <c r="P43" s="1550"/>
      <c r="Q43" s="452" t="s">
        <v>418</v>
      </c>
      <c r="R43" s="436">
        <v>4</v>
      </c>
      <c r="S43" s="436">
        <v>4</v>
      </c>
      <c r="T43" s="437">
        <v>3</v>
      </c>
    </row>
    <row r="44" spans="1:21" ht="15.75" thickBot="1" x14ac:dyDescent="0.3">
      <c r="A44" s="1537"/>
      <c r="B44" s="1554"/>
      <c r="C44" s="1556"/>
      <c r="D44" s="1558"/>
      <c r="E44" s="1560"/>
      <c r="F44" s="1168"/>
      <c r="G44" s="1094"/>
      <c r="H44" s="1516"/>
      <c r="I44" s="1516"/>
      <c r="J44" s="343" t="s">
        <v>29</v>
      </c>
      <c r="K44" s="344">
        <f>SUM(K42,K43)</f>
        <v>7000</v>
      </c>
      <c r="L44" s="344">
        <f t="shared" ref="L44:P44" si="12">SUM(L42,L43)</f>
        <v>7000</v>
      </c>
      <c r="M44" s="344">
        <f t="shared" si="12"/>
        <v>0</v>
      </c>
      <c r="N44" s="345">
        <f t="shared" si="12"/>
        <v>0</v>
      </c>
      <c r="O44" s="346">
        <f t="shared" si="12"/>
        <v>9000</v>
      </c>
      <c r="P44" s="344">
        <f t="shared" si="12"/>
        <v>11000</v>
      </c>
      <c r="Q44" s="409"/>
      <c r="R44" s="431"/>
      <c r="S44" s="431"/>
      <c r="T44" s="432"/>
    </row>
    <row r="45" spans="1:21" ht="18" customHeight="1" x14ac:dyDescent="0.25">
      <c r="A45" s="1551" t="s">
        <v>39</v>
      </c>
      <c r="B45" s="1553" t="s">
        <v>22</v>
      </c>
      <c r="C45" s="1555" t="s">
        <v>20</v>
      </c>
      <c r="D45" s="1557" t="s">
        <v>20</v>
      </c>
      <c r="E45" s="1559" t="s">
        <v>152</v>
      </c>
      <c r="F45" s="1091" t="s">
        <v>419</v>
      </c>
      <c r="G45" s="1093" t="s">
        <v>25</v>
      </c>
      <c r="H45" s="1514" t="s">
        <v>392</v>
      </c>
      <c r="I45" s="1514" t="s">
        <v>398</v>
      </c>
      <c r="J45" s="423" t="s">
        <v>27</v>
      </c>
      <c r="K45" s="331">
        <v>10000</v>
      </c>
      <c r="L45" s="331">
        <v>10000</v>
      </c>
      <c r="M45" s="331"/>
      <c r="N45" s="332"/>
      <c r="O45" s="404">
        <v>11000</v>
      </c>
      <c r="P45" s="453">
        <v>12000</v>
      </c>
      <c r="Q45" s="454" t="s">
        <v>420</v>
      </c>
      <c r="R45" s="455">
        <v>1</v>
      </c>
      <c r="S45" s="455">
        <v>1</v>
      </c>
      <c r="T45" s="451">
        <v>1</v>
      </c>
    </row>
    <row r="46" spans="1:21" ht="15.75" thickBot="1" x14ac:dyDescent="0.3">
      <c r="A46" s="1552"/>
      <c r="B46" s="1554"/>
      <c r="C46" s="1556"/>
      <c r="D46" s="1558"/>
      <c r="E46" s="1560"/>
      <c r="F46" s="1092"/>
      <c r="G46" s="1094"/>
      <c r="H46" s="1516"/>
      <c r="I46" s="1516"/>
      <c r="J46" s="343" t="s">
        <v>29</v>
      </c>
      <c r="K46" s="344">
        <f>SUM(K45)</f>
        <v>10000</v>
      </c>
      <c r="L46" s="344">
        <f t="shared" ref="L46:P46" si="13">SUM(L45)</f>
        <v>10000</v>
      </c>
      <c r="M46" s="344">
        <f t="shared" si="13"/>
        <v>0</v>
      </c>
      <c r="N46" s="345">
        <f t="shared" si="13"/>
        <v>0</v>
      </c>
      <c r="O46" s="346">
        <f t="shared" si="13"/>
        <v>11000</v>
      </c>
      <c r="P46" s="344">
        <f t="shared" si="13"/>
        <v>12000</v>
      </c>
      <c r="Q46" s="420"/>
      <c r="R46" s="431"/>
      <c r="S46" s="431"/>
      <c r="T46" s="432"/>
      <c r="U46" t="s">
        <v>66</v>
      </c>
    </row>
    <row r="47" spans="1:21" ht="21" x14ac:dyDescent="0.25">
      <c r="A47" s="1536" t="s">
        <v>39</v>
      </c>
      <c r="B47" s="1538" t="s">
        <v>22</v>
      </c>
      <c r="C47" s="1540" t="s">
        <v>20</v>
      </c>
      <c r="D47" s="1542" t="s">
        <v>20</v>
      </c>
      <c r="E47" s="1544" t="s">
        <v>155</v>
      </c>
      <c r="F47" s="1546" t="s">
        <v>421</v>
      </c>
      <c r="G47" s="1515" t="s">
        <v>25</v>
      </c>
      <c r="H47" s="1515" t="s">
        <v>392</v>
      </c>
      <c r="I47" s="1515"/>
      <c r="J47" s="423"/>
      <c r="K47" s="331"/>
      <c r="L47" s="331"/>
      <c r="M47" s="331"/>
      <c r="N47" s="332"/>
      <c r="O47" s="404"/>
      <c r="P47" s="332"/>
      <c r="Q47" s="435" t="s">
        <v>422</v>
      </c>
      <c r="R47" s="411">
        <v>1</v>
      </c>
      <c r="S47" s="411">
        <v>1</v>
      </c>
      <c r="T47" s="412">
        <v>1</v>
      </c>
      <c r="U47" s="234"/>
    </row>
    <row r="48" spans="1:21" ht="15.75" thickBot="1" x14ac:dyDescent="0.3">
      <c r="A48" s="1537"/>
      <c r="B48" s="1539"/>
      <c r="C48" s="1541"/>
      <c r="D48" s="1543"/>
      <c r="E48" s="1545"/>
      <c r="F48" s="1092"/>
      <c r="G48" s="1516"/>
      <c r="H48" s="1516"/>
      <c r="I48" s="1516"/>
      <c r="J48" s="343" t="s">
        <v>29</v>
      </c>
      <c r="K48" s="344">
        <f t="shared" ref="K48:P48" si="14">SUM(K47)</f>
        <v>0</v>
      </c>
      <c r="L48" s="344">
        <f t="shared" si="14"/>
        <v>0</v>
      </c>
      <c r="M48" s="344">
        <f t="shared" si="14"/>
        <v>0</v>
      </c>
      <c r="N48" s="345">
        <f t="shared" si="14"/>
        <v>0</v>
      </c>
      <c r="O48" s="346">
        <f t="shared" si="14"/>
        <v>0</v>
      </c>
      <c r="P48" s="344">
        <f t="shared" si="14"/>
        <v>0</v>
      </c>
      <c r="Q48" s="430"/>
      <c r="R48" s="456"/>
      <c r="S48" s="456"/>
      <c r="T48" s="457"/>
      <c r="U48" t="s">
        <v>66</v>
      </c>
    </row>
    <row r="49" spans="1:20" ht="15.75" thickBot="1" x14ac:dyDescent="0.3">
      <c r="A49" s="380" t="s">
        <v>39</v>
      </c>
      <c r="B49" s="458" t="s">
        <v>22</v>
      </c>
      <c r="C49" s="391" t="s">
        <v>20</v>
      </c>
      <c r="D49" s="271" t="s">
        <v>20</v>
      </c>
      <c r="E49" s="1527" t="s">
        <v>67</v>
      </c>
      <c r="F49" s="1528"/>
      <c r="G49" s="1528"/>
      <c r="H49" s="1528"/>
      <c r="I49" s="1528"/>
      <c r="J49" s="1529"/>
      <c r="K49" s="349">
        <f>SUM(K17,K19,K21,K23,K27,K29,K31,K36,K38,K41,K44,K46,K48,K33,)</f>
        <v>2830600</v>
      </c>
      <c r="L49" s="349">
        <f t="shared" ref="L49:P49" si="15">SUM(L17,L19,L21,L23,L27,L29,L31,L36,L38,L41,L44,L46,L48,L33,)</f>
        <v>2789400</v>
      </c>
      <c r="M49" s="349">
        <f t="shared" si="15"/>
        <v>1993700</v>
      </c>
      <c r="N49" s="349">
        <f t="shared" si="15"/>
        <v>41200</v>
      </c>
      <c r="O49" s="349">
        <f t="shared" si="15"/>
        <v>2932100</v>
      </c>
      <c r="P49" s="349">
        <f t="shared" si="15"/>
        <v>7795700</v>
      </c>
      <c r="Q49" s="459"/>
      <c r="R49" s="460"/>
      <c r="S49" s="461"/>
      <c r="T49" s="462"/>
    </row>
    <row r="50" spans="1:20" ht="15.75" thickBot="1" x14ac:dyDescent="0.3">
      <c r="A50" s="293" t="s">
        <v>39</v>
      </c>
      <c r="B50" s="458" t="s">
        <v>22</v>
      </c>
      <c r="C50" s="391" t="s">
        <v>20</v>
      </c>
      <c r="D50" s="302"/>
      <c r="E50" s="1530" t="s">
        <v>183</v>
      </c>
      <c r="F50" s="1531"/>
      <c r="G50" s="1531"/>
      <c r="H50" s="1531"/>
      <c r="I50" s="1531"/>
      <c r="J50" s="1532"/>
      <c r="K50" s="463">
        <f t="shared" ref="K50:P51" si="16">SUM(K49)</f>
        <v>2830600</v>
      </c>
      <c r="L50" s="463">
        <f t="shared" si="16"/>
        <v>2789400</v>
      </c>
      <c r="M50" s="463">
        <f t="shared" si="16"/>
        <v>1993700</v>
      </c>
      <c r="N50" s="463">
        <f t="shared" si="16"/>
        <v>41200</v>
      </c>
      <c r="O50" s="463">
        <f t="shared" si="16"/>
        <v>2932100</v>
      </c>
      <c r="P50" s="463">
        <f t="shared" si="16"/>
        <v>7795700</v>
      </c>
      <c r="Q50" s="464"/>
      <c r="R50" s="465"/>
      <c r="S50" s="466"/>
      <c r="T50" s="467"/>
    </row>
    <row r="51" spans="1:20" ht="15.75" thickBot="1" x14ac:dyDescent="0.3">
      <c r="A51" s="233" t="s">
        <v>39</v>
      </c>
      <c r="B51" s="458" t="s">
        <v>22</v>
      </c>
      <c r="C51" s="468"/>
      <c r="D51" s="306"/>
      <c r="E51" s="1533" t="s">
        <v>29</v>
      </c>
      <c r="F51" s="1534"/>
      <c r="G51" s="1534"/>
      <c r="H51" s="1534"/>
      <c r="I51" s="1534"/>
      <c r="J51" s="1535"/>
      <c r="K51" s="469">
        <f t="shared" si="16"/>
        <v>2830600</v>
      </c>
      <c r="L51" s="469">
        <f t="shared" si="16"/>
        <v>2789400</v>
      </c>
      <c r="M51" s="469">
        <f t="shared" si="16"/>
        <v>1993700</v>
      </c>
      <c r="N51" s="469">
        <f t="shared" si="16"/>
        <v>41200</v>
      </c>
      <c r="O51" s="469">
        <f t="shared" si="16"/>
        <v>2932100</v>
      </c>
      <c r="P51" s="469">
        <f t="shared" si="16"/>
        <v>7795700</v>
      </c>
      <c r="Q51" s="470"/>
      <c r="R51" s="471"/>
      <c r="S51" s="472"/>
      <c r="T51" s="473"/>
    </row>
    <row r="54" spans="1:20" ht="38.25" x14ac:dyDescent="0.25">
      <c r="F54" s="181" t="s">
        <v>184</v>
      </c>
      <c r="G54" s="309" t="s">
        <v>27</v>
      </c>
      <c r="H54" s="313">
        <f>SUM(K12,K18,K20,K22,K24,K28,K30,K32,K34,K37,K39,K42,K45)</f>
        <v>2756200</v>
      </c>
      <c r="I54" s="313">
        <f t="shared" ref="I54:K54" si="17">SUM(L12,L18,L20,L22,L24,L28,L30,L32,L34,L37,L39,L42,L45)</f>
        <v>2730000</v>
      </c>
      <c r="J54" s="313">
        <f t="shared" si="17"/>
        <v>1993700</v>
      </c>
      <c r="K54" s="313">
        <f t="shared" si="17"/>
        <v>26200</v>
      </c>
      <c r="Q54" s="26"/>
      <c r="R54" s="26"/>
      <c r="S54" s="26"/>
      <c r="T54" s="26"/>
    </row>
    <row r="55" spans="1:20" ht="25.5" x14ac:dyDescent="0.25">
      <c r="F55" s="181" t="s">
        <v>186</v>
      </c>
      <c r="G55" s="309" t="s">
        <v>32</v>
      </c>
      <c r="H55" s="313">
        <f>SUM(K14,K25,K40)</f>
        <v>47400</v>
      </c>
      <c r="I55" s="313">
        <f t="shared" ref="I55:K55" si="18">SUM(L14,L25,L40)</f>
        <v>32400</v>
      </c>
      <c r="J55" s="313">
        <f t="shared" si="18"/>
        <v>0</v>
      </c>
      <c r="K55" s="313">
        <f t="shared" si="18"/>
        <v>15000</v>
      </c>
    </row>
    <row r="56" spans="1:20" ht="38.25" x14ac:dyDescent="0.25">
      <c r="F56" s="181" t="s">
        <v>423</v>
      </c>
      <c r="G56" s="309" t="s">
        <v>388</v>
      </c>
      <c r="H56" s="313">
        <f>SUM(K13)</f>
        <v>0</v>
      </c>
      <c r="I56" s="313">
        <f>SUM(L13)</f>
        <v>0</v>
      </c>
      <c r="J56" s="313">
        <f>SUM(M13)</f>
        <v>0</v>
      </c>
      <c r="K56" s="313">
        <f>SUM(N13)</f>
        <v>0</v>
      </c>
      <c r="Q56" s="26"/>
      <c r="R56" s="26"/>
      <c r="S56" s="26"/>
      <c r="T56" s="26"/>
    </row>
    <row r="57" spans="1:20" ht="25.5" x14ac:dyDescent="0.25">
      <c r="F57" s="181" t="s">
        <v>380</v>
      </c>
      <c r="G57" s="309" t="s">
        <v>239</v>
      </c>
      <c r="H57" s="313">
        <f>SUM(K16)</f>
        <v>0</v>
      </c>
      <c r="I57" s="313">
        <f t="shared" ref="I57:K57" si="19">SUM(L16)</f>
        <v>0</v>
      </c>
      <c r="J57" s="313">
        <f t="shared" si="19"/>
        <v>0</v>
      </c>
      <c r="K57" s="313">
        <f t="shared" si="19"/>
        <v>0</v>
      </c>
      <c r="Q57" s="26"/>
      <c r="R57" s="26"/>
      <c r="S57" s="26"/>
      <c r="T57" s="26"/>
    </row>
    <row r="58" spans="1:20" ht="25.5" x14ac:dyDescent="0.25">
      <c r="F58" s="979" t="s">
        <v>799</v>
      </c>
      <c r="G58" s="381" t="s">
        <v>33</v>
      </c>
      <c r="H58" s="994">
        <f>SUM(K26)</f>
        <v>27000</v>
      </c>
      <c r="I58" s="994">
        <f t="shared" ref="I58:K58" si="20">SUM(L26)</f>
        <v>27000</v>
      </c>
      <c r="J58" s="994">
        <f t="shared" si="20"/>
        <v>0</v>
      </c>
      <c r="K58" s="994">
        <f t="shared" si="20"/>
        <v>0</v>
      </c>
      <c r="Q58" s="26"/>
      <c r="R58" s="26"/>
      <c r="S58" s="26"/>
      <c r="T58" s="26"/>
    </row>
    <row r="59" spans="1:20" x14ac:dyDescent="0.25">
      <c r="F59" s="181" t="s">
        <v>189</v>
      </c>
      <c r="G59" s="309" t="s">
        <v>33</v>
      </c>
      <c r="H59" s="313">
        <f>SUM(K15,K35)</f>
        <v>0</v>
      </c>
      <c r="I59" s="313">
        <f t="shared" ref="I59:K59" si="21">SUM(L15,L35)</f>
        <v>0</v>
      </c>
      <c r="J59" s="313">
        <f t="shared" si="21"/>
        <v>0</v>
      </c>
      <c r="K59" s="313">
        <f t="shared" si="21"/>
        <v>0</v>
      </c>
      <c r="Q59" s="26"/>
      <c r="R59" s="26"/>
      <c r="S59" s="26"/>
      <c r="T59" s="26"/>
    </row>
    <row r="60" spans="1:20" ht="25.5" x14ac:dyDescent="0.25">
      <c r="F60" s="186" t="s">
        <v>190</v>
      </c>
      <c r="G60" s="474"/>
      <c r="H60" s="312">
        <f>SUM(H56:H59,H55,H54)</f>
        <v>2830600</v>
      </c>
      <c r="I60" s="312">
        <f>SUM(I56:I59,I55,I54)</f>
        <v>2789400</v>
      </c>
      <c r="J60" s="312">
        <f>SUM(J56:J59,J55,J54)</f>
        <v>1993700</v>
      </c>
      <c r="K60" s="312">
        <f>SUM(K56:K59,K55,K54)</f>
        <v>41200</v>
      </c>
    </row>
    <row r="61" spans="1:20" x14ac:dyDescent="0.25">
      <c r="F61" s="475" t="s">
        <v>305</v>
      </c>
      <c r="G61" s="476"/>
      <c r="H61" s="477">
        <f>SUM(H60)</f>
        <v>2830600</v>
      </c>
      <c r="I61" s="478">
        <f>SUM(I60)</f>
        <v>2789400</v>
      </c>
      <c r="J61" s="478">
        <f>SUM(J60)</f>
        <v>1993700</v>
      </c>
      <c r="K61" s="478">
        <f>SUM(K60)</f>
        <v>41200</v>
      </c>
      <c r="Q61" s="26"/>
      <c r="R61" s="26"/>
      <c r="S61" s="26"/>
      <c r="T61" s="26"/>
    </row>
    <row r="62" spans="1:20" x14ac:dyDescent="0.25">
      <c r="Q62" s="26"/>
      <c r="R62" s="26"/>
      <c r="S62" s="26"/>
      <c r="T62" s="26"/>
    </row>
    <row r="63" spans="1:20" x14ac:dyDescent="0.25">
      <c r="Q63" s="26"/>
      <c r="R63" s="26"/>
      <c r="S63" s="26"/>
      <c r="T63" s="26"/>
    </row>
    <row r="64" spans="1:20" x14ac:dyDescent="0.25">
      <c r="Q64" s="26"/>
      <c r="R64" s="26"/>
      <c r="S64" s="26"/>
      <c r="T64" s="26"/>
    </row>
    <row r="65" spans="17:20" x14ac:dyDescent="0.25">
      <c r="Q65" s="26"/>
      <c r="R65" s="26"/>
      <c r="S65" s="26"/>
      <c r="T65" s="26"/>
    </row>
    <row r="66" spans="17:20" x14ac:dyDescent="0.25">
      <c r="Q66" s="26"/>
      <c r="R66" s="26"/>
      <c r="S66" s="26"/>
      <c r="T66" s="26"/>
    </row>
    <row r="68" spans="17:20" x14ac:dyDescent="0.25">
      <c r="Q68" s="26"/>
      <c r="R68" s="26"/>
      <c r="S68" s="26"/>
      <c r="T68" s="26"/>
    </row>
    <row r="69" spans="17:20" x14ac:dyDescent="0.25">
      <c r="Q69" s="26"/>
      <c r="R69" s="26"/>
      <c r="S69" s="26"/>
      <c r="T69" s="26"/>
    </row>
    <row r="70" spans="17:20" x14ac:dyDescent="0.25">
      <c r="Q70" s="26"/>
      <c r="R70" s="26"/>
      <c r="S70" s="26"/>
      <c r="T70" s="26"/>
    </row>
    <row r="71" spans="17:20" x14ac:dyDescent="0.25">
      <c r="Q71" s="26"/>
      <c r="R71" s="26"/>
      <c r="S71" s="26"/>
      <c r="T71" s="26"/>
    </row>
    <row r="73" spans="17:20" x14ac:dyDescent="0.25">
      <c r="Q73" s="26"/>
      <c r="R73" s="26"/>
      <c r="S73" s="26"/>
      <c r="T73" s="26"/>
    </row>
    <row r="75" spans="17:20" x14ac:dyDescent="0.25">
      <c r="Q75" s="26"/>
      <c r="R75" s="26"/>
      <c r="S75" s="26"/>
      <c r="T75" s="26"/>
    </row>
  </sheetData>
  <mergeCells count="179"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B8:T8"/>
    <mergeCell ref="C9:T9"/>
    <mergeCell ref="D10:T10"/>
    <mergeCell ref="E11:T11"/>
    <mergeCell ref="A12:A17"/>
    <mergeCell ref="B12:B17"/>
    <mergeCell ref="C12:C17"/>
    <mergeCell ref="D12:D17"/>
    <mergeCell ref="E12:E17"/>
    <mergeCell ref="F12:F17"/>
    <mergeCell ref="T12:T16"/>
    <mergeCell ref="G12:G17"/>
    <mergeCell ref="H12:H17"/>
    <mergeCell ref="I12:I17"/>
    <mergeCell ref="Q12:Q16"/>
    <mergeCell ref="R12:R16"/>
    <mergeCell ref="S12:S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H22:H23"/>
    <mergeCell ref="I22:I23"/>
    <mergeCell ref="Q25:Q26"/>
    <mergeCell ref="R25:R26"/>
    <mergeCell ref="S25:S26"/>
    <mergeCell ref="T25:T26"/>
    <mergeCell ref="A28:A29"/>
    <mergeCell ref="B28:B29"/>
    <mergeCell ref="C28:C29"/>
    <mergeCell ref="D28:D29"/>
    <mergeCell ref="E28:E29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F28:F29"/>
    <mergeCell ref="G28:G29"/>
    <mergeCell ref="H28:H29"/>
    <mergeCell ref="I28:I29"/>
    <mergeCell ref="I30:I31"/>
    <mergeCell ref="A32:A33"/>
    <mergeCell ref="B32:B33"/>
    <mergeCell ref="C32:C33"/>
    <mergeCell ref="D32:D33"/>
    <mergeCell ref="E32:E33"/>
    <mergeCell ref="F32:F33"/>
    <mergeCell ref="G32:G33"/>
    <mergeCell ref="S34:S35"/>
    <mergeCell ref="A30:A31"/>
    <mergeCell ref="B30:B31"/>
    <mergeCell ref="C30:C31"/>
    <mergeCell ref="D30:D31"/>
    <mergeCell ref="E30:E31"/>
    <mergeCell ref="F30:F31"/>
    <mergeCell ref="G30:G31"/>
    <mergeCell ref="H30:H31"/>
    <mergeCell ref="H34:H36"/>
    <mergeCell ref="T34:T35"/>
    <mergeCell ref="H32:H33"/>
    <mergeCell ref="I32:I33"/>
    <mergeCell ref="U32:U33"/>
    <mergeCell ref="G37:G38"/>
    <mergeCell ref="H37:H38"/>
    <mergeCell ref="I37:I38"/>
    <mergeCell ref="A34:A36"/>
    <mergeCell ref="B34:B36"/>
    <mergeCell ref="C34:C36"/>
    <mergeCell ref="D34:D36"/>
    <mergeCell ref="E34:E36"/>
    <mergeCell ref="F34:F36"/>
    <mergeCell ref="G34:G36"/>
    <mergeCell ref="A37:A38"/>
    <mergeCell ref="B37:B38"/>
    <mergeCell ref="C37:C38"/>
    <mergeCell ref="D37:D38"/>
    <mergeCell ref="E37:E38"/>
    <mergeCell ref="F37:F38"/>
    <mergeCell ref="I34:I36"/>
    <mergeCell ref="Q34:Q35"/>
    <mergeCell ref="R34:R35"/>
    <mergeCell ref="H39:H41"/>
    <mergeCell ref="I39:I41"/>
    <mergeCell ref="A42:A44"/>
    <mergeCell ref="B42:B44"/>
    <mergeCell ref="C42:C44"/>
    <mergeCell ref="D42:D44"/>
    <mergeCell ref="E42:E44"/>
    <mergeCell ref="F42:F44"/>
    <mergeCell ref="G42:G44"/>
    <mergeCell ref="H42:H44"/>
    <mergeCell ref="A39:A41"/>
    <mergeCell ref="B39:B41"/>
    <mergeCell ref="C39:C41"/>
    <mergeCell ref="D39:D41"/>
    <mergeCell ref="E39:E41"/>
    <mergeCell ref="F39:F41"/>
    <mergeCell ref="G39:G41"/>
    <mergeCell ref="F45:F46"/>
    <mergeCell ref="G45:G46"/>
    <mergeCell ref="H45:H46"/>
    <mergeCell ref="I42:I44"/>
    <mergeCell ref="J42:J43"/>
    <mergeCell ref="K42:K43"/>
    <mergeCell ref="L42:L43"/>
    <mergeCell ref="M42:M43"/>
    <mergeCell ref="N42:N43"/>
    <mergeCell ref="T39:T40"/>
    <mergeCell ref="S39:S40"/>
    <mergeCell ref="R39:R40"/>
    <mergeCell ref="Q39:Q40"/>
    <mergeCell ref="E49:J49"/>
    <mergeCell ref="E50:J50"/>
    <mergeCell ref="E51:J51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O42:O43"/>
    <mergeCell ref="P42:P43"/>
    <mergeCell ref="A45:A46"/>
    <mergeCell ref="B45:B46"/>
    <mergeCell ref="C45:C46"/>
    <mergeCell ref="D45:D46"/>
    <mergeCell ref="E45:E46"/>
  </mergeCells>
  <pageMargins left="0.7" right="0.7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8F8A-2DB6-4AD9-B573-37C761895335}">
  <sheetPr>
    <pageSetUpPr fitToPage="1"/>
  </sheetPr>
  <dimension ref="A1:DJ57"/>
  <sheetViews>
    <sheetView topLeftCell="A35" zoomScale="120" zoomScaleNormal="120" workbookViewId="0">
      <selection activeCell="N54" sqref="N54"/>
    </sheetView>
  </sheetViews>
  <sheetFormatPr defaultRowHeight="15" outlineLevelRow="1" x14ac:dyDescent="0.25"/>
  <cols>
    <col min="1" max="5" width="4.140625" customWidth="1"/>
    <col min="6" max="6" width="23.85546875" customWidth="1"/>
    <col min="8" max="8" width="10.28515625" bestFit="1" customWidth="1"/>
    <col min="9" max="9" width="10.140625" customWidth="1"/>
    <col min="11" max="11" width="11.42578125" customWidth="1"/>
    <col min="17" max="17" width="23.85546875" customWidth="1"/>
  </cols>
  <sheetData>
    <row r="1" spans="1:114" ht="18.75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9"/>
      <c r="T1" s="3"/>
    </row>
    <row r="2" spans="1:114" x14ac:dyDescent="0.25">
      <c r="A2" s="1716" t="s">
        <v>759</v>
      </c>
      <c r="B2" s="1716"/>
      <c r="C2" s="1716"/>
      <c r="D2" s="1716"/>
      <c r="E2" s="1716"/>
      <c r="F2" s="1716"/>
      <c r="G2" s="1716"/>
      <c r="H2" s="1716"/>
      <c r="I2" s="1716"/>
      <c r="J2" s="1716"/>
      <c r="K2" s="1716"/>
      <c r="L2" s="1716"/>
      <c r="M2" s="1716"/>
      <c r="N2" s="1716"/>
      <c r="O2" s="1716"/>
      <c r="P2" s="1716"/>
      <c r="Q2" s="1716"/>
      <c r="R2" s="1716"/>
      <c r="S2" s="1716"/>
      <c r="T2" s="1716"/>
    </row>
    <row r="3" spans="1:114" x14ac:dyDescent="0.25">
      <c r="A3" s="1716" t="s">
        <v>424</v>
      </c>
      <c r="B3" s="1716"/>
      <c r="C3" s="1717"/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  <c r="R3" s="1717"/>
      <c r="S3" s="1717"/>
      <c r="T3" s="1717"/>
    </row>
    <row r="4" spans="1:114" ht="15.75" thickBot="1" x14ac:dyDescent="0.3">
      <c r="A4" s="1716" t="s">
        <v>1</v>
      </c>
      <c r="B4" s="1716"/>
      <c r="C4" s="1716"/>
      <c r="D4" s="1716"/>
      <c r="E4" s="1716"/>
      <c r="F4" s="1716"/>
      <c r="G4" s="1716"/>
      <c r="H4" s="1716"/>
      <c r="I4" s="1716"/>
      <c r="J4" s="1716"/>
      <c r="K4" s="1716"/>
      <c r="L4" s="1716"/>
      <c r="M4" s="1716"/>
      <c r="N4" s="1716"/>
      <c r="O4" s="1716"/>
      <c r="P4" s="1716"/>
      <c r="Q4" s="1716"/>
      <c r="R4" s="1716"/>
      <c r="S4" s="1716"/>
      <c r="T4" s="1716"/>
    </row>
    <row r="5" spans="1:114" ht="14.45" customHeight="1" x14ac:dyDescent="0.25">
      <c r="A5" s="1718" t="s">
        <v>2</v>
      </c>
      <c r="B5" s="1720" t="s">
        <v>3</v>
      </c>
      <c r="C5" s="1718" t="s">
        <v>4</v>
      </c>
      <c r="D5" s="1718" t="s">
        <v>5</v>
      </c>
      <c r="E5" s="1718" t="s">
        <v>6</v>
      </c>
      <c r="F5" s="1722" t="s">
        <v>7</v>
      </c>
      <c r="G5" s="1724" t="s">
        <v>8</v>
      </c>
      <c r="H5" s="1724" t="s">
        <v>9</v>
      </c>
      <c r="I5" s="1724" t="s">
        <v>10</v>
      </c>
      <c r="J5" s="1737" t="s">
        <v>11</v>
      </c>
      <c r="K5" s="1740" t="s">
        <v>762</v>
      </c>
      <c r="L5" s="1741"/>
      <c r="M5" s="1741"/>
      <c r="N5" s="1742"/>
      <c r="O5" s="1743" t="s">
        <v>193</v>
      </c>
      <c r="P5" s="1724" t="s">
        <v>761</v>
      </c>
      <c r="Q5" s="1726" t="s">
        <v>12</v>
      </c>
      <c r="R5" s="1727"/>
      <c r="S5" s="1727"/>
      <c r="T5" s="1728"/>
    </row>
    <row r="6" spans="1:114" x14ac:dyDescent="0.25">
      <c r="A6" s="1719"/>
      <c r="B6" s="1721"/>
      <c r="C6" s="1719"/>
      <c r="D6" s="1719"/>
      <c r="E6" s="1719"/>
      <c r="F6" s="1723"/>
      <c r="G6" s="1725"/>
      <c r="H6" s="1725"/>
      <c r="I6" s="1725"/>
      <c r="J6" s="1738"/>
      <c r="K6" s="1729" t="s">
        <v>13</v>
      </c>
      <c r="L6" s="1731" t="s">
        <v>14</v>
      </c>
      <c r="M6" s="1731"/>
      <c r="N6" s="1732" t="s">
        <v>15</v>
      </c>
      <c r="O6" s="1729"/>
      <c r="P6" s="1725"/>
      <c r="Q6" s="1734" t="s">
        <v>16</v>
      </c>
      <c r="R6" s="1731" t="s">
        <v>17</v>
      </c>
      <c r="S6" s="1731"/>
      <c r="T6" s="1736"/>
    </row>
    <row r="7" spans="1:114" ht="55.9" customHeight="1" thickBot="1" x14ac:dyDescent="0.3">
      <c r="A7" s="1719"/>
      <c r="B7" s="1721"/>
      <c r="C7" s="1719"/>
      <c r="D7" s="1719"/>
      <c r="E7" s="1719"/>
      <c r="F7" s="1723"/>
      <c r="G7" s="1725"/>
      <c r="H7" s="1725"/>
      <c r="I7" s="1725"/>
      <c r="J7" s="1739"/>
      <c r="K7" s="1730"/>
      <c r="L7" s="230" t="s">
        <v>13</v>
      </c>
      <c r="M7" s="230" t="s">
        <v>18</v>
      </c>
      <c r="N7" s="1733"/>
      <c r="O7" s="1730"/>
      <c r="P7" s="1744"/>
      <c r="Q7" s="1735"/>
      <c r="R7" s="231" t="s">
        <v>19</v>
      </c>
      <c r="S7" s="479" t="s">
        <v>194</v>
      </c>
      <c r="T7" s="232" t="s">
        <v>760</v>
      </c>
    </row>
    <row r="8" spans="1:114" ht="15.75" thickBot="1" x14ac:dyDescent="0.3">
      <c r="A8" s="233" t="s">
        <v>45</v>
      </c>
      <c r="B8" s="1691" t="s">
        <v>425</v>
      </c>
      <c r="C8" s="1691"/>
      <c r="D8" s="1691"/>
      <c r="E8" s="1691"/>
      <c r="F8" s="1691"/>
      <c r="G8" s="1691"/>
      <c r="H8" s="1691"/>
      <c r="I8" s="1691"/>
      <c r="J8" s="1691"/>
      <c r="K8" s="1691"/>
      <c r="L8" s="1691"/>
      <c r="M8" s="1691"/>
      <c r="N8" s="1691"/>
      <c r="O8" s="1691"/>
      <c r="P8" s="1691"/>
      <c r="Q8" s="1691"/>
      <c r="R8" s="1691"/>
      <c r="S8" s="1691"/>
      <c r="T8" s="1692"/>
      <c r="U8" s="234"/>
    </row>
    <row r="9" spans="1:114" s="12" customFormat="1" ht="11.45" customHeight="1" outlineLevel="1" collapsed="1" thickBot="1" x14ac:dyDescent="0.25">
      <c r="A9" s="233" t="s">
        <v>45</v>
      </c>
      <c r="B9" s="235" t="s">
        <v>34</v>
      </c>
      <c r="C9" s="1693" t="s">
        <v>426</v>
      </c>
      <c r="D9" s="1694"/>
      <c r="E9" s="1694"/>
      <c r="F9" s="1694"/>
      <c r="G9" s="1694"/>
      <c r="H9" s="1694"/>
      <c r="I9" s="1694"/>
      <c r="J9" s="1694"/>
      <c r="K9" s="1694"/>
      <c r="L9" s="1694"/>
      <c r="M9" s="1694"/>
      <c r="N9" s="1694"/>
      <c r="O9" s="1694"/>
      <c r="P9" s="1694"/>
      <c r="Q9" s="1694"/>
      <c r="R9" s="1694"/>
      <c r="S9" s="1694"/>
      <c r="T9" s="1695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233" t="s">
        <v>45</v>
      </c>
      <c r="B10" s="235" t="s">
        <v>34</v>
      </c>
      <c r="C10" s="236" t="s">
        <v>20</v>
      </c>
      <c r="D10" s="1696" t="s">
        <v>707</v>
      </c>
      <c r="E10" s="1697"/>
      <c r="F10" s="1697"/>
      <c r="G10" s="1697"/>
      <c r="H10" s="1697"/>
      <c r="I10" s="1697"/>
      <c r="J10" s="1697"/>
      <c r="K10" s="1697"/>
      <c r="L10" s="1697"/>
      <c r="M10" s="1697"/>
      <c r="N10" s="1697"/>
      <c r="O10" s="1697"/>
      <c r="P10" s="1697"/>
      <c r="Q10" s="1697"/>
      <c r="R10" s="1697"/>
      <c r="S10" s="1697"/>
      <c r="T10" s="1698"/>
    </row>
    <row r="11" spans="1:114" ht="15.75" thickBot="1" x14ac:dyDescent="0.3">
      <c r="A11" s="317" t="s">
        <v>45</v>
      </c>
      <c r="B11" s="237" t="s">
        <v>34</v>
      </c>
      <c r="C11" s="238" t="s">
        <v>20</v>
      </c>
      <c r="D11" s="239" t="s">
        <v>20</v>
      </c>
      <c r="E11" s="1699" t="s">
        <v>703</v>
      </c>
      <c r="F11" s="1700"/>
      <c r="G11" s="1700"/>
      <c r="H11" s="1700"/>
      <c r="I11" s="1700"/>
      <c r="J11" s="1700"/>
      <c r="K11" s="1700"/>
      <c r="L11" s="1700"/>
      <c r="M11" s="1700"/>
      <c r="N11" s="1700"/>
      <c r="O11" s="1700"/>
      <c r="P11" s="1700"/>
      <c r="Q11" s="1700"/>
      <c r="R11" s="1700"/>
      <c r="S11" s="1700"/>
      <c r="T11" s="1701"/>
    </row>
    <row r="12" spans="1:114" ht="15" customHeight="1" x14ac:dyDescent="0.25">
      <c r="A12" s="1481" t="s">
        <v>45</v>
      </c>
      <c r="B12" s="1650" t="s">
        <v>34</v>
      </c>
      <c r="C12" s="1653" t="s">
        <v>20</v>
      </c>
      <c r="D12" s="1655" t="s">
        <v>20</v>
      </c>
      <c r="E12" s="1657" t="s">
        <v>20</v>
      </c>
      <c r="F12" s="1659" t="s">
        <v>427</v>
      </c>
      <c r="G12" s="1662" t="s">
        <v>94</v>
      </c>
      <c r="H12" s="1662" t="s">
        <v>149</v>
      </c>
      <c r="I12" s="1625" t="s">
        <v>804</v>
      </c>
      <c r="J12" s="1714" t="s">
        <v>27</v>
      </c>
      <c r="K12" s="1706">
        <v>111000</v>
      </c>
      <c r="L12" s="1706">
        <v>101000</v>
      </c>
      <c r="M12" s="1706"/>
      <c r="N12" s="1708">
        <v>10000</v>
      </c>
      <c r="O12" s="1710">
        <v>26500</v>
      </c>
      <c r="P12" s="1712">
        <v>26500</v>
      </c>
      <c r="Q12" s="1682" t="s">
        <v>428</v>
      </c>
      <c r="R12" s="1680">
        <v>3</v>
      </c>
      <c r="S12" s="1680">
        <v>3</v>
      </c>
      <c r="T12" s="1678">
        <v>3</v>
      </c>
    </row>
    <row r="13" spans="1:114" x14ac:dyDescent="0.25">
      <c r="A13" s="1482"/>
      <c r="B13" s="1671"/>
      <c r="C13" s="1666"/>
      <c r="D13" s="1672"/>
      <c r="E13" s="1673"/>
      <c r="F13" s="1702"/>
      <c r="G13" s="1674"/>
      <c r="H13" s="1674"/>
      <c r="I13" s="1627"/>
      <c r="J13" s="1715"/>
      <c r="K13" s="1707"/>
      <c r="L13" s="1707"/>
      <c r="M13" s="1707"/>
      <c r="N13" s="1709"/>
      <c r="O13" s="1711"/>
      <c r="P13" s="1713"/>
      <c r="Q13" s="1703"/>
      <c r="R13" s="1704"/>
      <c r="S13" s="1704"/>
      <c r="T13" s="1705"/>
    </row>
    <row r="14" spans="1:114" x14ac:dyDescent="0.25">
      <c r="A14" s="1482"/>
      <c r="B14" s="1651"/>
      <c r="C14" s="1642"/>
      <c r="D14" s="1644"/>
      <c r="E14" s="1646"/>
      <c r="F14" s="1660"/>
      <c r="G14" s="1627"/>
      <c r="H14" s="1627"/>
      <c r="I14" s="1627"/>
      <c r="J14" s="256" t="s">
        <v>27</v>
      </c>
      <c r="K14" s="257"/>
      <c r="L14" s="257"/>
      <c r="M14" s="257"/>
      <c r="N14" s="258"/>
      <c r="O14" s="290"/>
      <c r="P14" s="259"/>
      <c r="Q14" s="1683"/>
      <c r="R14" s="1681"/>
      <c r="S14" s="1681"/>
      <c r="T14" s="1679"/>
    </row>
    <row r="15" spans="1:114" ht="15.75" thickBot="1" x14ac:dyDescent="0.3">
      <c r="A15" s="1483"/>
      <c r="B15" s="1652"/>
      <c r="C15" s="1654"/>
      <c r="D15" s="1656"/>
      <c r="E15" s="1658"/>
      <c r="F15" s="1661"/>
      <c r="G15" s="1663"/>
      <c r="H15" s="1663"/>
      <c r="I15" s="1626"/>
      <c r="J15" s="240" t="s">
        <v>29</v>
      </c>
      <c r="K15" s="241">
        <f>SUM(K12,K14)</f>
        <v>111000</v>
      </c>
      <c r="L15" s="241">
        <f t="shared" ref="L15:P15" si="0">SUM(L12,L14)</f>
        <v>101000</v>
      </c>
      <c r="M15" s="241">
        <f t="shared" si="0"/>
        <v>0</v>
      </c>
      <c r="N15" s="242">
        <f t="shared" si="0"/>
        <v>10000</v>
      </c>
      <c r="O15" s="264">
        <f t="shared" si="0"/>
        <v>26500</v>
      </c>
      <c r="P15" s="241">
        <f t="shared" si="0"/>
        <v>26500</v>
      </c>
      <c r="Q15" s="245"/>
      <c r="R15" s="246"/>
      <c r="S15" s="246"/>
      <c r="T15" s="247"/>
    </row>
    <row r="16" spans="1:114" ht="24.75" customHeight="1" x14ac:dyDescent="0.25">
      <c r="A16" s="1481" t="s">
        <v>45</v>
      </c>
      <c r="B16" s="1686" t="s">
        <v>34</v>
      </c>
      <c r="C16" s="1688" t="s">
        <v>20</v>
      </c>
      <c r="D16" s="1689" t="s">
        <v>20</v>
      </c>
      <c r="E16" s="1690" t="s">
        <v>22</v>
      </c>
      <c r="F16" s="1667" t="s">
        <v>429</v>
      </c>
      <c r="G16" s="1625" t="s">
        <v>94</v>
      </c>
      <c r="H16" s="1625" t="s">
        <v>430</v>
      </c>
      <c r="I16" s="1625" t="s">
        <v>805</v>
      </c>
      <c r="J16" s="255" t="s">
        <v>27</v>
      </c>
      <c r="K16" s="248">
        <v>33100</v>
      </c>
      <c r="L16" s="248">
        <v>10000</v>
      </c>
      <c r="M16" s="248"/>
      <c r="N16" s="996">
        <v>23100</v>
      </c>
      <c r="O16" s="292">
        <v>10000</v>
      </c>
      <c r="P16" s="250">
        <v>10000</v>
      </c>
      <c r="Q16" s="1684" t="s">
        <v>431</v>
      </c>
      <c r="R16" s="1680">
        <v>1</v>
      </c>
      <c r="S16" s="1680">
        <v>1</v>
      </c>
      <c r="T16" s="1678">
        <v>1</v>
      </c>
      <c r="U16" s="234"/>
    </row>
    <row r="17" spans="1:21" ht="24.75" customHeight="1" x14ac:dyDescent="0.25">
      <c r="A17" s="1482"/>
      <c r="B17" s="1651"/>
      <c r="C17" s="1642"/>
      <c r="D17" s="1644"/>
      <c r="E17" s="1646"/>
      <c r="F17" s="1648"/>
      <c r="G17" s="1627"/>
      <c r="H17" s="1627"/>
      <c r="I17" s="1627"/>
      <c r="J17" s="256" t="s">
        <v>33</v>
      </c>
      <c r="K17" s="257"/>
      <c r="L17" s="257"/>
      <c r="M17" s="257"/>
      <c r="N17" s="258"/>
      <c r="O17" s="290"/>
      <c r="P17" s="259"/>
      <c r="Q17" s="1685"/>
      <c r="R17" s="1681"/>
      <c r="S17" s="1681"/>
      <c r="T17" s="1679"/>
      <c r="U17" s="234"/>
    </row>
    <row r="18" spans="1:21" ht="24.75" customHeight="1" thickBot="1" x14ac:dyDescent="0.3">
      <c r="A18" s="1483"/>
      <c r="B18" s="1687"/>
      <c r="C18" s="1643"/>
      <c r="D18" s="1645"/>
      <c r="E18" s="1647"/>
      <c r="F18" s="1649"/>
      <c r="G18" s="1626"/>
      <c r="H18" s="1626"/>
      <c r="I18" s="1626"/>
      <c r="J18" s="240" t="s">
        <v>29</v>
      </c>
      <c r="K18" s="241">
        <f>SUM(K16,K17)</f>
        <v>33100</v>
      </c>
      <c r="L18" s="241">
        <f t="shared" ref="L18:O18" si="1">SUM(L16,L17)</f>
        <v>10000</v>
      </c>
      <c r="M18" s="241">
        <f t="shared" si="1"/>
        <v>0</v>
      </c>
      <c r="N18" s="242">
        <f t="shared" si="1"/>
        <v>23100</v>
      </c>
      <c r="O18" s="264">
        <f t="shared" si="1"/>
        <v>10000</v>
      </c>
      <c r="P18" s="241">
        <f t="shared" ref="P18" si="2">SUM(P16)</f>
        <v>10000</v>
      </c>
      <c r="Q18" s="260"/>
      <c r="R18" s="253"/>
      <c r="S18" s="253"/>
      <c r="T18" s="254"/>
    </row>
    <row r="19" spans="1:21" ht="15.75" thickBot="1" x14ac:dyDescent="0.3">
      <c r="A19" s="233" t="s">
        <v>45</v>
      </c>
      <c r="B19" s="269" t="s">
        <v>34</v>
      </c>
      <c r="C19" s="270" t="s">
        <v>20</v>
      </c>
      <c r="D19" s="271" t="s">
        <v>20</v>
      </c>
      <c r="E19" s="1628" t="s">
        <v>67</v>
      </c>
      <c r="F19" s="1629"/>
      <c r="G19" s="1629"/>
      <c r="H19" s="1629"/>
      <c r="I19" s="1629"/>
      <c r="J19" s="1630"/>
      <c r="K19" s="272">
        <f>SUM(K15,K18)</f>
        <v>144100</v>
      </c>
      <c r="L19" s="272">
        <f t="shared" ref="L19:P19" si="3">SUM(L15,L18)</f>
        <v>111000</v>
      </c>
      <c r="M19" s="272">
        <f t="shared" si="3"/>
        <v>0</v>
      </c>
      <c r="N19" s="272">
        <f t="shared" si="3"/>
        <v>33100</v>
      </c>
      <c r="O19" s="272">
        <f t="shared" si="3"/>
        <v>36500</v>
      </c>
      <c r="P19" s="272">
        <f t="shared" si="3"/>
        <v>36500</v>
      </c>
      <c r="Q19" s="273"/>
      <c r="R19" s="274"/>
      <c r="S19" s="275"/>
      <c r="T19" s="276"/>
    </row>
    <row r="20" spans="1:21" ht="27.6" customHeight="1" thickBot="1" x14ac:dyDescent="0.3">
      <c r="A20" s="233" t="s">
        <v>45</v>
      </c>
      <c r="B20" s="294" t="s">
        <v>34</v>
      </c>
      <c r="C20" s="236" t="s">
        <v>20</v>
      </c>
      <c r="D20" s="295" t="s">
        <v>22</v>
      </c>
      <c r="E20" s="1669" t="s">
        <v>704</v>
      </c>
      <c r="F20" s="1670"/>
      <c r="G20" s="1670"/>
      <c r="H20" s="1670"/>
      <c r="I20" s="1670"/>
      <c r="J20" s="1670"/>
      <c r="K20" s="1670"/>
      <c r="L20" s="1670"/>
      <c r="M20" s="1670"/>
      <c r="N20" s="1670"/>
      <c r="O20" s="1670"/>
      <c r="P20" s="1670"/>
      <c r="Q20" s="1670"/>
      <c r="R20" s="1670"/>
      <c r="S20" s="1670"/>
      <c r="T20" s="1670"/>
    </row>
    <row r="21" spans="1:21" ht="21" customHeight="1" x14ac:dyDescent="0.25">
      <c r="A21" s="1481" t="s">
        <v>45</v>
      </c>
      <c r="B21" s="1650" t="s">
        <v>34</v>
      </c>
      <c r="C21" s="1653" t="s">
        <v>20</v>
      </c>
      <c r="D21" s="1655" t="s">
        <v>22</v>
      </c>
      <c r="E21" s="1657" t="s">
        <v>22</v>
      </c>
      <c r="F21" s="1667" t="s">
        <v>432</v>
      </c>
      <c r="G21" s="1662" t="s">
        <v>94</v>
      </c>
      <c r="H21" s="1675" t="s">
        <v>433</v>
      </c>
      <c r="I21" s="708" t="s">
        <v>451</v>
      </c>
      <c r="J21" s="286" t="s">
        <v>27</v>
      </c>
      <c r="K21" s="287">
        <v>5000</v>
      </c>
      <c r="L21" s="287">
        <v>5000</v>
      </c>
      <c r="M21" s="287"/>
      <c r="N21" s="288"/>
      <c r="O21" s="279">
        <v>5000</v>
      </c>
      <c r="P21" s="262">
        <v>5000</v>
      </c>
      <c r="Q21" s="1682" t="s">
        <v>434</v>
      </c>
      <c r="R21" s="1680">
        <v>5</v>
      </c>
      <c r="S21" s="1680">
        <v>5</v>
      </c>
      <c r="T21" s="1678">
        <v>5</v>
      </c>
    </row>
    <row r="22" spans="1:21" x14ac:dyDescent="0.25">
      <c r="A22" s="1482"/>
      <c r="B22" s="1671"/>
      <c r="C22" s="1666"/>
      <c r="D22" s="1672"/>
      <c r="E22" s="1673"/>
      <c r="F22" s="1668"/>
      <c r="G22" s="1674"/>
      <c r="H22" s="1676"/>
      <c r="I22" s="480" t="s">
        <v>806</v>
      </c>
      <c r="J22" s="280" t="s">
        <v>27</v>
      </c>
      <c r="K22" s="265">
        <v>200000</v>
      </c>
      <c r="L22" s="265"/>
      <c r="M22" s="265"/>
      <c r="N22" s="266">
        <v>200000</v>
      </c>
      <c r="O22" s="249">
        <v>200000</v>
      </c>
      <c r="P22" s="250">
        <v>200000</v>
      </c>
      <c r="Q22" s="1683"/>
      <c r="R22" s="1681"/>
      <c r="S22" s="1681"/>
      <c r="T22" s="1679"/>
    </row>
    <row r="23" spans="1:21" x14ac:dyDescent="0.25">
      <c r="A23" s="1482"/>
      <c r="B23" s="1651"/>
      <c r="C23" s="1642"/>
      <c r="D23" s="1644"/>
      <c r="E23" s="1646"/>
      <c r="F23" s="1648"/>
      <c r="G23" s="1627"/>
      <c r="H23" s="1676"/>
      <c r="I23" s="480" t="s">
        <v>816</v>
      </c>
      <c r="J23" s="1051" t="s">
        <v>27</v>
      </c>
      <c r="K23" s="1052">
        <v>406000</v>
      </c>
      <c r="L23" s="1052">
        <v>16000</v>
      </c>
      <c r="M23" s="1052"/>
      <c r="N23" s="281">
        <v>390000</v>
      </c>
      <c r="O23" s="290">
        <v>406000</v>
      </c>
      <c r="P23" s="259">
        <v>406000</v>
      </c>
      <c r="Q23" s="492"/>
      <c r="R23" s="291"/>
      <c r="S23" s="291"/>
      <c r="T23" s="301"/>
    </row>
    <row r="24" spans="1:21" ht="15.75" thickBot="1" x14ac:dyDescent="0.3">
      <c r="A24" s="1483"/>
      <c r="B24" s="1652"/>
      <c r="C24" s="1654"/>
      <c r="D24" s="1656"/>
      <c r="E24" s="1658"/>
      <c r="F24" s="1649"/>
      <c r="G24" s="1663"/>
      <c r="H24" s="1677"/>
      <c r="I24" s="481"/>
      <c r="J24" s="240" t="s">
        <v>29</v>
      </c>
      <c r="K24" s="241">
        <f>SUM(K21,K22,K23)</f>
        <v>611000</v>
      </c>
      <c r="L24" s="241">
        <f t="shared" ref="L24:P24" si="4">SUM(L21,L22,L23)</f>
        <v>21000</v>
      </c>
      <c r="M24" s="241">
        <f t="shared" si="4"/>
        <v>0</v>
      </c>
      <c r="N24" s="242">
        <f t="shared" si="4"/>
        <v>590000</v>
      </c>
      <c r="O24" s="264">
        <f t="shared" si="4"/>
        <v>611000</v>
      </c>
      <c r="P24" s="241">
        <f t="shared" si="4"/>
        <v>611000</v>
      </c>
      <c r="Q24" s="245"/>
      <c r="R24" s="246"/>
      <c r="S24" s="246"/>
      <c r="T24" s="247"/>
    </row>
    <row r="25" spans="1:21" ht="18.600000000000001" customHeight="1" x14ac:dyDescent="0.25">
      <c r="A25" s="1481" t="s">
        <v>45</v>
      </c>
      <c r="B25" s="1640" t="s">
        <v>34</v>
      </c>
      <c r="C25" s="1642" t="s">
        <v>20</v>
      </c>
      <c r="D25" s="1644" t="s">
        <v>22</v>
      </c>
      <c r="E25" s="1646" t="s">
        <v>34</v>
      </c>
      <c r="F25" s="1668" t="s">
        <v>435</v>
      </c>
      <c r="G25" s="1627" t="s">
        <v>94</v>
      </c>
      <c r="H25" s="1627" t="s">
        <v>436</v>
      </c>
      <c r="I25" s="1627" t="s">
        <v>437</v>
      </c>
      <c r="J25" s="282" t="s">
        <v>27</v>
      </c>
      <c r="K25" s="248">
        <v>110000</v>
      </c>
      <c r="L25" s="248">
        <v>10000</v>
      </c>
      <c r="M25" s="248"/>
      <c r="N25" s="998">
        <v>100000</v>
      </c>
      <c r="O25" s="249">
        <v>55000</v>
      </c>
      <c r="P25" s="262">
        <v>55000</v>
      </c>
      <c r="Q25" s="482" t="s">
        <v>434</v>
      </c>
      <c r="R25" s="291">
        <v>1</v>
      </c>
      <c r="S25" s="291">
        <v>1</v>
      </c>
      <c r="T25" s="301">
        <v>1</v>
      </c>
    </row>
    <row r="26" spans="1:21" ht="19.149999999999999" customHeight="1" thickBot="1" x14ac:dyDescent="0.3">
      <c r="A26" s="1483"/>
      <c r="B26" s="1641"/>
      <c r="C26" s="1643"/>
      <c r="D26" s="1645"/>
      <c r="E26" s="1647"/>
      <c r="F26" s="1649"/>
      <c r="G26" s="1626"/>
      <c r="H26" s="1626"/>
      <c r="I26" s="1626"/>
      <c r="J26" s="240" t="s">
        <v>29</v>
      </c>
      <c r="K26" s="241">
        <f>SUM(K25)</f>
        <v>110000</v>
      </c>
      <c r="L26" s="241">
        <f t="shared" ref="L26:P26" si="5">SUM(L25)</f>
        <v>10000</v>
      </c>
      <c r="M26" s="241">
        <f t="shared" si="5"/>
        <v>0</v>
      </c>
      <c r="N26" s="244">
        <f t="shared" si="5"/>
        <v>100000</v>
      </c>
      <c r="O26" s="243">
        <f t="shared" si="5"/>
        <v>55000</v>
      </c>
      <c r="P26" s="244">
        <f t="shared" si="5"/>
        <v>55000</v>
      </c>
      <c r="Q26" s="252"/>
      <c r="R26" s="246"/>
      <c r="S26" s="246"/>
      <c r="T26" s="247"/>
    </row>
    <row r="27" spans="1:21" ht="15.75" thickBot="1" x14ac:dyDescent="0.3">
      <c r="A27" s="380" t="s">
        <v>45</v>
      </c>
      <c r="B27" s="269" t="s">
        <v>34</v>
      </c>
      <c r="C27" s="236" t="s">
        <v>20</v>
      </c>
      <c r="D27" s="271" t="s">
        <v>22</v>
      </c>
      <c r="E27" s="1628" t="s">
        <v>67</v>
      </c>
      <c r="F27" s="1629"/>
      <c r="G27" s="1629"/>
      <c r="H27" s="1629"/>
      <c r="I27" s="1629"/>
      <c r="J27" s="1630"/>
      <c r="K27" s="272">
        <f>SUM(K24,K26)</f>
        <v>721000</v>
      </c>
      <c r="L27" s="272">
        <f t="shared" ref="L27:P27" si="6">SUM(L24,L26)</f>
        <v>31000</v>
      </c>
      <c r="M27" s="272">
        <f t="shared" si="6"/>
        <v>0</v>
      </c>
      <c r="N27" s="272">
        <f t="shared" si="6"/>
        <v>690000</v>
      </c>
      <c r="O27" s="272">
        <f t="shared" si="6"/>
        <v>666000</v>
      </c>
      <c r="P27" s="272">
        <f t="shared" si="6"/>
        <v>666000</v>
      </c>
      <c r="Q27" s="273"/>
      <c r="R27" s="274"/>
      <c r="S27" s="275"/>
      <c r="T27" s="276"/>
    </row>
    <row r="28" spans="1:21" ht="15.75" thickBot="1" x14ac:dyDescent="0.3">
      <c r="A28" s="233" t="s">
        <v>45</v>
      </c>
      <c r="B28" s="294" t="s">
        <v>34</v>
      </c>
      <c r="C28" s="236" t="s">
        <v>20</v>
      </c>
      <c r="D28" s="295" t="s">
        <v>34</v>
      </c>
      <c r="E28" s="1631" t="s">
        <v>705</v>
      </c>
      <c r="F28" s="1632"/>
      <c r="G28" s="1632"/>
      <c r="H28" s="1632"/>
      <c r="I28" s="1632"/>
      <c r="J28" s="1632"/>
      <c r="K28" s="1632"/>
      <c r="L28" s="1632"/>
      <c r="M28" s="1632"/>
      <c r="N28" s="1632"/>
      <c r="O28" s="1632"/>
      <c r="P28" s="1632"/>
      <c r="Q28" s="1632"/>
      <c r="R28" s="1632"/>
      <c r="S28" s="1632"/>
      <c r="T28" s="1633"/>
    </row>
    <row r="29" spans="1:21" x14ac:dyDescent="0.25">
      <c r="A29" s="1481" t="s">
        <v>45</v>
      </c>
      <c r="B29" s="1640" t="s">
        <v>34</v>
      </c>
      <c r="C29" s="1642" t="s">
        <v>20</v>
      </c>
      <c r="D29" s="1644" t="s">
        <v>34</v>
      </c>
      <c r="E29" s="1646" t="s">
        <v>20</v>
      </c>
      <c r="F29" s="1648" t="s">
        <v>749</v>
      </c>
      <c r="G29" s="1627" t="s">
        <v>94</v>
      </c>
      <c r="H29" s="1627" t="s">
        <v>83</v>
      </c>
      <c r="I29" s="1627" t="s">
        <v>439</v>
      </c>
      <c r="J29" s="282" t="s">
        <v>27</v>
      </c>
      <c r="K29" s="265"/>
      <c r="L29" s="265"/>
      <c r="M29" s="265"/>
      <c r="N29" s="281"/>
      <c r="O29" s="483">
        <v>0</v>
      </c>
      <c r="P29" s="281">
        <v>0</v>
      </c>
      <c r="Q29" s="494" t="s">
        <v>721</v>
      </c>
      <c r="R29" s="261">
        <v>0</v>
      </c>
      <c r="S29" s="261">
        <v>0</v>
      </c>
      <c r="T29" s="285">
        <v>0</v>
      </c>
    </row>
    <row r="30" spans="1:21" ht="15.75" thickBot="1" x14ac:dyDescent="0.3">
      <c r="A30" s="1483"/>
      <c r="B30" s="1641"/>
      <c r="C30" s="1643"/>
      <c r="D30" s="1645"/>
      <c r="E30" s="1647"/>
      <c r="F30" s="1649"/>
      <c r="G30" s="1626"/>
      <c r="H30" s="1626"/>
      <c r="I30" s="1626"/>
      <c r="J30" s="240" t="s">
        <v>29</v>
      </c>
      <c r="K30" s="241">
        <f>SUM(K29)</f>
        <v>0</v>
      </c>
      <c r="L30" s="241">
        <f t="shared" ref="L30:P30" si="7">SUM(L29)</f>
        <v>0</v>
      </c>
      <c r="M30" s="241">
        <f t="shared" si="7"/>
        <v>0</v>
      </c>
      <c r="N30" s="244">
        <f t="shared" si="7"/>
        <v>0</v>
      </c>
      <c r="O30" s="243">
        <f t="shared" si="7"/>
        <v>0</v>
      </c>
      <c r="P30" s="241">
        <f t="shared" si="7"/>
        <v>0</v>
      </c>
      <c r="Q30" s="297"/>
      <c r="R30" s="246"/>
      <c r="S30" s="246"/>
      <c r="T30" s="247"/>
    </row>
    <row r="31" spans="1:21" x14ac:dyDescent="0.25">
      <c r="A31" s="1481" t="s">
        <v>45</v>
      </c>
      <c r="B31" s="1640" t="s">
        <v>34</v>
      </c>
      <c r="C31" s="1642" t="s">
        <v>20</v>
      </c>
      <c r="D31" s="1644" t="s">
        <v>34</v>
      </c>
      <c r="E31" s="1646" t="s">
        <v>22</v>
      </c>
      <c r="F31" s="1648" t="s">
        <v>438</v>
      </c>
      <c r="G31" s="1627" t="s">
        <v>94</v>
      </c>
      <c r="H31" s="1627" t="s">
        <v>83</v>
      </c>
      <c r="I31" s="1627" t="s">
        <v>439</v>
      </c>
      <c r="J31" s="282" t="s">
        <v>27</v>
      </c>
      <c r="K31" s="265">
        <v>1000</v>
      </c>
      <c r="L31" s="265">
        <v>1000</v>
      </c>
      <c r="M31" s="265"/>
      <c r="N31" s="281"/>
      <c r="O31" s="483">
        <v>1000</v>
      </c>
      <c r="P31" s="281">
        <v>1000</v>
      </c>
      <c r="Q31" s="484" t="s">
        <v>83</v>
      </c>
      <c r="R31" s="261"/>
      <c r="S31" s="261"/>
      <c r="T31" s="285"/>
    </row>
    <row r="32" spans="1:21" ht="15.75" thickBot="1" x14ac:dyDescent="0.3">
      <c r="A32" s="1483"/>
      <c r="B32" s="1641"/>
      <c r="C32" s="1643"/>
      <c r="D32" s="1645"/>
      <c r="E32" s="1647"/>
      <c r="F32" s="1649"/>
      <c r="G32" s="1626"/>
      <c r="H32" s="1626"/>
      <c r="I32" s="1626"/>
      <c r="J32" s="240" t="s">
        <v>29</v>
      </c>
      <c r="K32" s="241">
        <f>SUM(K31)</f>
        <v>1000</v>
      </c>
      <c r="L32" s="241">
        <f t="shared" ref="L32:P32" si="8">SUM(L31)</f>
        <v>1000</v>
      </c>
      <c r="M32" s="241">
        <f t="shared" si="8"/>
        <v>0</v>
      </c>
      <c r="N32" s="244">
        <f t="shared" si="8"/>
        <v>0</v>
      </c>
      <c r="O32" s="243">
        <f t="shared" si="8"/>
        <v>1000</v>
      </c>
      <c r="P32" s="241">
        <f t="shared" si="8"/>
        <v>1000</v>
      </c>
      <c r="Q32" s="297"/>
      <c r="R32" s="246"/>
      <c r="S32" s="246"/>
      <c r="T32" s="247"/>
    </row>
    <row r="33" spans="1:22" x14ac:dyDescent="0.25">
      <c r="A33" s="1481" t="s">
        <v>45</v>
      </c>
      <c r="B33" s="1664" t="s">
        <v>34</v>
      </c>
      <c r="C33" s="1666" t="s">
        <v>20</v>
      </c>
      <c r="D33" s="1655" t="s">
        <v>34</v>
      </c>
      <c r="E33" s="1657" t="s">
        <v>34</v>
      </c>
      <c r="F33" s="1667" t="s">
        <v>440</v>
      </c>
      <c r="G33" s="1662" t="s">
        <v>94</v>
      </c>
      <c r="H33" s="1625" t="s">
        <v>83</v>
      </c>
      <c r="I33" s="1625" t="s">
        <v>439</v>
      </c>
      <c r="J33" s="282" t="s">
        <v>27</v>
      </c>
      <c r="K33" s="248">
        <v>18000</v>
      </c>
      <c r="L33" s="248">
        <v>8000</v>
      </c>
      <c r="M33" s="248"/>
      <c r="N33" s="278">
        <v>10000</v>
      </c>
      <c r="O33" s="292">
        <v>18000</v>
      </c>
      <c r="P33" s="283">
        <v>18000</v>
      </c>
      <c r="Q33" s="485" t="s">
        <v>441</v>
      </c>
      <c r="R33" s="291"/>
      <c r="S33" s="291"/>
      <c r="T33" s="301"/>
    </row>
    <row r="34" spans="1:22" ht="15.75" thickBot="1" x14ac:dyDescent="0.3">
      <c r="A34" s="1483"/>
      <c r="B34" s="1665"/>
      <c r="C34" s="1654"/>
      <c r="D34" s="1656"/>
      <c r="E34" s="1658"/>
      <c r="F34" s="1649"/>
      <c r="G34" s="1663"/>
      <c r="H34" s="1626"/>
      <c r="I34" s="1626"/>
      <c r="J34" s="240" t="s">
        <v>29</v>
      </c>
      <c r="K34" s="241">
        <f>SUM(K33)</f>
        <v>18000</v>
      </c>
      <c r="L34" s="241">
        <f t="shared" ref="L34:P34" si="9">SUM(L33)</f>
        <v>8000</v>
      </c>
      <c r="M34" s="241">
        <f t="shared" si="9"/>
        <v>0</v>
      </c>
      <c r="N34" s="244">
        <f t="shared" si="9"/>
        <v>10000</v>
      </c>
      <c r="O34" s="243">
        <f t="shared" si="9"/>
        <v>18000</v>
      </c>
      <c r="P34" s="241">
        <f t="shared" si="9"/>
        <v>18000</v>
      </c>
      <c r="Q34" s="245"/>
      <c r="R34" s="246"/>
      <c r="S34" s="246"/>
      <c r="T34" s="247"/>
    </row>
    <row r="35" spans="1:22" x14ac:dyDescent="0.25">
      <c r="A35" s="1482" t="s">
        <v>45</v>
      </c>
      <c r="B35" s="1640" t="s">
        <v>34</v>
      </c>
      <c r="C35" s="1642" t="s">
        <v>20</v>
      </c>
      <c r="D35" s="1644" t="s">
        <v>34</v>
      </c>
      <c r="E35" s="1646" t="s">
        <v>45</v>
      </c>
      <c r="F35" s="1648" t="s">
        <v>442</v>
      </c>
      <c r="G35" s="1627" t="s">
        <v>94</v>
      </c>
      <c r="H35" s="1627" t="s">
        <v>83</v>
      </c>
      <c r="I35" s="1627" t="s">
        <v>807</v>
      </c>
      <c r="J35" s="255" t="s">
        <v>27</v>
      </c>
      <c r="K35" s="988">
        <v>87000</v>
      </c>
      <c r="L35" s="988">
        <v>87000</v>
      </c>
      <c r="M35" s="988"/>
      <c r="N35" s="278"/>
      <c r="O35" s="486">
        <v>30500</v>
      </c>
      <c r="P35" s="262">
        <v>30500</v>
      </c>
      <c r="Q35" s="300" t="s">
        <v>297</v>
      </c>
      <c r="R35" s="291"/>
      <c r="S35" s="291"/>
      <c r="T35" s="301"/>
    </row>
    <row r="36" spans="1:22" ht="15.75" thickBot="1" x14ac:dyDescent="0.3">
      <c r="A36" s="1483"/>
      <c r="B36" s="1641"/>
      <c r="C36" s="1643"/>
      <c r="D36" s="1645"/>
      <c r="E36" s="1647"/>
      <c r="F36" s="1649"/>
      <c r="G36" s="1626"/>
      <c r="H36" s="1626"/>
      <c r="I36" s="1626"/>
      <c r="J36" s="298" t="s">
        <v>29</v>
      </c>
      <c r="K36" s="299">
        <f>SUM(K35)</f>
        <v>87000</v>
      </c>
      <c r="L36" s="299">
        <f t="shared" ref="L36:P36" si="10">SUM(L35)</f>
        <v>87000</v>
      </c>
      <c r="M36" s="299">
        <f t="shared" si="10"/>
        <v>0</v>
      </c>
      <c r="N36" s="487">
        <f t="shared" si="10"/>
        <v>0</v>
      </c>
      <c r="O36" s="488">
        <f t="shared" si="10"/>
        <v>30500</v>
      </c>
      <c r="P36" s="299">
        <f t="shared" si="10"/>
        <v>30500</v>
      </c>
      <c r="Q36" s="252"/>
      <c r="R36" s="246"/>
      <c r="S36" s="246"/>
      <c r="T36" s="247"/>
    </row>
    <row r="37" spans="1:22" x14ac:dyDescent="0.25">
      <c r="A37" s="1482" t="s">
        <v>45</v>
      </c>
      <c r="B37" s="1640" t="s">
        <v>34</v>
      </c>
      <c r="C37" s="1642" t="s">
        <v>20</v>
      </c>
      <c r="D37" s="1644" t="s">
        <v>34</v>
      </c>
      <c r="E37" s="1646" t="s">
        <v>49</v>
      </c>
      <c r="F37" s="1648" t="s">
        <v>443</v>
      </c>
      <c r="G37" s="1627" t="s">
        <v>444</v>
      </c>
      <c r="H37" s="1627" t="s">
        <v>83</v>
      </c>
      <c r="I37" s="1627" t="s">
        <v>76</v>
      </c>
      <c r="J37" s="282" t="s">
        <v>27</v>
      </c>
      <c r="K37" s="265">
        <v>400</v>
      </c>
      <c r="L37" s="265">
        <v>400</v>
      </c>
      <c r="M37" s="265"/>
      <c r="N37" s="266"/>
      <c r="O37" s="267">
        <v>400</v>
      </c>
      <c r="P37" s="489">
        <v>400</v>
      </c>
      <c r="Q37" s="300" t="s">
        <v>445</v>
      </c>
      <c r="R37" s="291">
        <v>1</v>
      </c>
      <c r="S37" s="291">
        <v>1</v>
      </c>
      <c r="T37" s="301">
        <v>1</v>
      </c>
    </row>
    <row r="38" spans="1:22" ht="15.75" thickBot="1" x14ac:dyDescent="0.3">
      <c r="A38" s="1483"/>
      <c r="B38" s="1641"/>
      <c r="C38" s="1643"/>
      <c r="D38" s="1645"/>
      <c r="E38" s="1647"/>
      <c r="F38" s="1649"/>
      <c r="G38" s="1626"/>
      <c r="H38" s="1626"/>
      <c r="I38" s="1626"/>
      <c r="J38" s="240" t="s">
        <v>29</v>
      </c>
      <c r="K38" s="241">
        <f>SUM(K37)</f>
        <v>400</v>
      </c>
      <c r="L38" s="241">
        <f t="shared" ref="L38:P38" si="11">SUM(L37)</f>
        <v>400</v>
      </c>
      <c r="M38" s="241">
        <f t="shared" si="11"/>
        <v>0</v>
      </c>
      <c r="N38" s="244">
        <f t="shared" si="11"/>
        <v>0</v>
      </c>
      <c r="O38" s="243">
        <f t="shared" si="11"/>
        <v>400</v>
      </c>
      <c r="P38" s="241">
        <f t="shared" si="11"/>
        <v>400</v>
      </c>
      <c r="Q38" s="252"/>
      <c r="R38" s="246"/>
      <c r="S38" s="246"/>
      <c r="T38" s="247"/>
    </row>
    <row r="39" spans="1:22" ht="15.75" thickBot="1" x14ac:dyDescent="0.3">
      <c r="A39" s="233" t="s">
        <v>45</v>
      </c>
      <c r="B39" s="269" t="s">
        <v>34</v>
      </c>
      <c r="C39" s="236" t="s">
        <v>20</v>
      </c>
      <c r="D39" s="271" t="s">
        <v>34</v>
      </c>
      <c r="E39" s="1628" t="s">
        <v>67</v>
      </c>
      <c r="F39" s="1629"/>
      <c r="G39" s="1629"/>
      <c r="H39" s="1629"/>
      <c r="I39" s="1629"/>
      <c r="J39" s="1630"/>
      <c r="K39" s="272">
        <f>SUM(K32,K34,K36,K38,)</f>
        <v>106400</v>
      </c>
      <c r="L39" s="272">
        <f t="shared" ref="L39:P39" si="12">SUM(L32,L34,L36,L38,)</f>
        <v>96400</v>
      </c>
      <c r="M39" s="272">
        <f t="shared" si="12"/>
        <v>0</v>
      </c>
      <c r="N39" s="272">
        <f t="shared" si="12"/>
        <v>10000</v>
      </c>
      <c r="O39" s="272">
        <f t="shared" si="12"/>
        <v>49900</v>
      </c>
      <c r="P39" s="272">
        <f t="shared" si="12"/>
        <v>49900</v>
      </c>
      <c r="Q39" s="273"/>
      <c r="R39" s="274"/>
      <c r="S39" s="275"/>
      <c r="T39" s="276"/>
    </row>
    <row r="40" spans="1:22" ht="15.75" thickBot="1" x14ac:dyDescent="0.3">
      <c r="A40" s="233" t="s">
        <v>45</v>
      </c>
      <c r="B40" s="294" t="s">
        <v>34</v>
      </c>
      <c r="C40" s="236" t="s">
        <v>20</v>
      </c>
      <c r="D40" s="295" t="s">
        <v>39</v>
      </c>
      <c r="E40" s="1631" t="s">
        <v>706</v>
      </c>
      <c r="F40" s="1632"/>
      <c r="G40" s="1632"/>
      <c r="H40" s="1632"/>
      <c r="I40" s="1632"/>
      <c r="J40" s="1632"/>
      <c r="K40" s="1632"/>
      <c r="L40" s="1632"/>
      <c r="M40" s="1632"/>
      <c r="N40" s="1632"/>
      <c r="O40" s="1632"/>
      <c r="P40" s="1632"/>
      <c r="Q40" s="1632"/>
      <c r="R40" s="1632"/>
      <c r="S40" s="1632"/>
      <c r="T40" s="1633"/>
    </row>
    <row r="41" spans="1:22" ht="17.45" customHeight="1" x14ac:dyDescent="0.25">
      <c r="A41" s="1481" t="s">
        <v>45</v>
      </c>
      <c r="B41" s="1650" t="s">
        <v>34</v>
      </c>
      <c r="C41" s="1653" t="s">
        <v>20</v>
      </c>
      <c r="D41" s="1655" t="s">
        <v>39</v>
      </c>
      <c r="E41" s="1657" t="s">
        <v>20</v>
      </c>
      <c r="F41" s="1659" t="s">
        <v>446</v>
      </c>
      <c r="G41" s="1662" t="s">
        <v>94</v>
      </c>
      <c r="H41" s="1625" t="s">
        <v>75</v>
      </c>
      <c r="I41" s="1625" t="s">
        <v>447</v>
      </c>
      <c r="J41" s="286" t="s">
        <v>27</v>
      </c>
      <c r="K41" s="287"/>
      <c r="L41" s="287"/>
      <c r="M41" s="287"/>
      <c r="N41" s="288"/>
      <c r="O41" s="490"/>
      <c r="P41" s="289"/>
      <c r="Q41" s="491" t="s">
        <v>448</v>
      </c>
      <c r="R41" s="284">
        <v>1</v>
      </c>
      <c r="S41" s="284">
        <v>1</v>
      </c>
      <c r="T41" s="285">
        <v>1</v>
      </c>
    </row>
    <row r="42" spans="1:22" ht="19.899999999999999" customHeight="1" x14ac:dyDescent="0.25">
      <c r="A42" s="1482"/>
      <c r="B42" s="1651"/>
      <c r="C42" s="1642"/>
      <c r="D42" s="1644"/>
      <c r="E42" s="1646"/>
      <c r="F42" s="1660"/>
      <c r="G42" s="1627"/>
      <c r="H42" s="1627"/>
      <c r="I42" s="1627"/>
      <c r="J42" s="280" t="s">
        <v>722</v>
      </c>
      <c r="K42" s="265">
        <v>11500</v>
      </c>
      <c r="L42" s="265">
        <v>500</v>
      </c>
      <c r="M42" s="265"/>
      <c r="N42" s="266">
        <v>11000</v>
      </c>
      <c r="O42" s="267">
        <v>11500</v>
      </c>
      <c r="P42" s="268">
        <v>11500</v>
      </c>
      <c r="Q42" s="492" t="s">
        <v>449</v>
      </c>
      <c r="R42" s="291">
        <v>5</v>
      </c>
      <c r="S42" s="291">
        <v>5</v>
      </c>
      <c r="T42" s="301">
        <v>5</v>
      </c>
    </row>
    <row r="43" spans="1:22" ht="17.45" customHeight="1" thickBot="1" x14ac:dyDescent="0.3">
      <c r="A43" s="1483"/>
      <c r="B43" s="1652"/>
      <c r="C43" s="1654"/>
      <c r="D43" s="1656"/>
      <c r="E43" s="1658"/>
      <c r="F43" s="1661"/>
      <c r="G43" s="1663"/>
      <c r="H43" s="1626"/>
      <c r="I43" s="1626"/>
      <c r="J43" s="240" t="s">
        <v>29</v>
      </c>
      <c r="K43" s="241">
        <f>SUM(K41,K42)</f>
        <v>11500</v>
      </c>
      <c r="L43" s="241">
        <f t="shared" ref="L43:P43" si="13">SUM(L41,L42)</f>
        <v>500</v>
      </c>
      <c r="M43" s="241">
        <f t="shared" si="13"/>
        <v>0</v>
      </c>
      <c r="N43" s="242">
        <f t="shared" si="13"/>
        <v>11000</v>
      </c>
      <c r="O43" s="264">
        <f t="shared" si="13"/>
        <v>11500</v>
      </c>
      <c r="P43" s="241">
        <f t="shared" si="13"/>
        <v>11500</v>
      </c>
      <c r="Q43" s="296"/>
      <c r="R43" s="246"/>
      <c r="S43" s="246"/>
      <c r="T43" s="247"/>
    </row>
    <row r="44" spans="1:22" x14ac:dyDescent="0.25">
      <c r="A44" s="1481" t="s">
        <v>45</v>
      </c>
      <c r="B44" s="1640" t="s">
        <v>34</v>
      </c>
      <c r="C44" s="1642" t="s">
        <v>20</v>
      </c>
      <c r="D44" s="1644" t="s">
        <v>39</v>
      </c>
      <c r="E44" s="1646" t="s">
        <v>22</v>
      </c>
      <c r="F44" s="1648" t="s">
        <v>450</v>
      </c>
      <c r="G44" s="1627" t="s">
        <v>94</v>
      </c>
      <c r="H44" s="1627" t="s">
        <v>75</v>
      </c>
      <c r="I44" s="1627" t="s">
        <v>815</v>
      </c>
      <c r="J44" s="282" t="s">
        <v>722</v>
      </c>
      <c r="K44" s="265">
        <v>2000</v>
      </c>
      <c r="L44" s="265">
        <v>1000</v>
      </c>
      <c r="M44" s="265"/>
      <c r="N44" s="989">
        <v>1000</v>
      </c>
      <c r="O44" s="493">
        <v>2000</v>
      </c>
      <c r="P44" s="281">
        <v>2000</v>
      </c>
      <c r="Q44" s="494"/>
      <c r="R44" s="1053">
        <v>1</v>
      </c>
      <c r="S44" s="1053">
        <v>1</v>
      </c>
      <c r="T44" s="1054">
        <v>1</v>
      </c>
    </row>
    <row r="45" spans="1:22" x14ac:dyDescent="0.25">
      <c r="A45" s="1483"/>
      <c r="B45" s="1641"/>
      <c r="C45" s="1643"/>
      <c r="D45" s="1645"/>
      <c r="E45" s="1647"/>
      <c r="F45" s="1649"/>
      <c r="G45" s="1626"/>
      <c r="H45" s="1626"/>
      <c r="I45" s="1626"/>
      <c r="J45" s="240" t="s">
        <v>29</v>
      </c>
      <c r="K45" s="241">
        <f>SUM(K44)</f>
        <v>2000</v>
      </c>
      <c r="L45" s="241">
        <f t="shared" ref="L45:P45" si="14">SUM(L44)</f>
        <v>1000</v>
      </c>
      <c r="M45" s="241">
        <f t="shared" si="14"/>
        <v>0</v>
      </c>
      <c r="N45" s="244">
        <f t="shared" si="14"/>
        <v>1000</v>
      </c>
      <c r="O45" s="243">
        <f t="shared" si="14"/>
        <v>2000</v>
      </c>
      <c r="P45" s="242">
        <f t="shared" si="14"/>
        <v>2000</v>
      </c>
      <c r="Q45" s="297"/>
      <c r="R45" s="246"/>
      <c r="S45" s="246"/>
      <c r="T45" s="247"/>
    </row>
    <row r="46" spans="1:22" ht="21" x14ac:dyDescent="0.25">
      <c r="A46" s="1481" t="s">
        <v>45</v>
      </c>
      <c r="B46" s="1640" t="s">
        <v>34</v>
      </c>
      <c r="C46" s="1642" t="s">
        <v>20</v>
      </c>
      <c r="D46" s="1644" t="s">
        <v>39</v>
      </c>
      <c r="E46" s="1646" t="s">
        <v>39</v>
      </c>
      <c r="F46" s="1648" t="s">
        <v>452</v>
      </c>
      <c r="G46" s="1627" t="s">
        <v>94</v>
      </c>
      <c r="H46" s="1627" t="s">
        <v>75</v>
      </c>
      <c r="I46" s="1627" t="s">
        <v>76</v>
      </c>
      <c r="J46" s="286" t="s">
        <v>27</v>
      </c>
      <c r="K46" s="287"/>
      <c r="L46" s="287"/>
      <c r="M46" s="287"/>
      <c r="N46" s="288"/>
      <c r="O46" s="495"/>
      <c r="P46" s="288"/>
      <c r="Q46" s="496" t="s">
        <v>453</v>
      </c>
      <c r="R46" s="291">
        <v>1</v>
      </c>
      <c r="S46" s="291">
        <v>1</v>
      </c>
      <c r="T46" s="301">
        <v>1</v>
      </c>
    </row>
    <row r="47" spans="1:22" ht="15.75" thickBot="1" x14ac:dyDescent="0.3">
      <c r="A47" s="1483"/>
      <c r="B47" s="1641"/>
      <c r="C47" s="1643"/>
      <c r="D47" s="1645"/>
      <c r="E47" s="1647"/>
      <c r="F47" s="1649"/>
      <c r="G47" s="1626"/>
      <c r="H47" s="1626"/>
      <c r="I47" s="1626"/>
      <c r="J47" s="240" t="s">
        <v>29</v>
      </c>
      <c r="K47" s="241">
        <f t="shared" ref="K47:P47" si="15">SUM(K46)</f>
        <v>0</v>
      </c>
      <c r="L47" s="241">
        <f t="shared" si="15"/>
        <v>0</v>
      </c>
      <c r="M47" s="241">
        <f t="shared" si="15"/>
        <v>0</v>
      </c>
      <c r="N47" s="244">
        <f t="shared" si="15"/>
        <v>0</v>
      </c>
      <c r="O47" s="243">
        <f t="shared" si="15"/>
        <v>0</v>
      </c>
      <c r="P47" s="242">
        <f t="shared" si="15"/>
        <v>0</v>
      </c>
      <c r="Q47" s="297"/>
      <c r="R47" s="246"/>
      <c r="S47" s="246"/>
      <c r="T47" s="247"/>
      <c r="V47" t="s">
        <v>66</v>
      </c>
    </row>
    <row r="48" spans="1:22" ht="15.75" thickBot="1" x14ac:dyDescent="0.3">
      <c r="A48" s="233" t="s">
        <v>45</v>
      </c>
      <c r="B48" s="269" t="s">
        <v>34</v>
      </c>
      <c r="C48" s="236" t="s">
        <v>20</v>
      </c>
      <c r="D48" s="271" t="s">
        <v>39</v>
      </c>
      <c r="E48" s="1628" t="s">
        <v>67</v>
      </c>
      <c r="F48" s="1629"/>
      <c r="G48" s="1629"/>
      <c r="H48" s="1629"/>
      <c r="I48" s="1629"/>
      <c r="J48" s="1630"/>
      <c r="K48" s="272">
        <f>SUM(K43,K45,K47)</f>
        <v>13500</v>
      </c>
      <c r="L48" s="272">
        <f t="shared" ref="L48:P48" si="16">SUM(L43,L45,L47)</f>
        <v>1500</v>
      </c>
      <c r="M48" s="272">
        <f t="shared" si="16"/>
        <v>0</v>
      </c>
      <c r="N48" s="272">
        <f t="shared" si="16"/>
        <v>12000</v>
      </c>
      <c r="O48" s="272">
        <f>SUM(O43,O45,O47)</f>
        <v>13500</v>
      </c>
      <c r="P48" s="272">
        <f t="shared" si="16"/>
        <v>13500</v>
      </c>
      <c r="Q48" s="273"/>
      <c r="R48" s="274"/>
      <c r="S48" s="275"/>
      <c r="T48" s="276"/>
    </row>
    <row r="49" spans="1:20" ht="15.75" thickBot="1" x14ac:dyDescent="0.3">
      <c r="A49" s="293" t="s">
        <v>45</v>
      </c>
      <c r="B49" s="269" t="s">
        <v>34</v>
      </c>
      <c r="C49" s="236" t="s">
        <v>20</v>
      </c>
      <c r="D49" s="302"/>
      <c r="E49" s="1634" t="s">
        <v>183</v>
      </c>
      <c r="F49" s="1635"/>
      <c r="G49" s="1635"/>
      <c r="H49" s="1635"/>
      <c r="I49" s="1635"/>
      <c r="J49" s="1636"/>
      <c r="K49" s="303">
        <f t="shared" ref="K49:P49" si="17">SUM(K19,K27,K39,K48)</f>
        <v>985000</v>
      </c>
      <c r="L49" s="303">
        <f t="shared" si="17"/>
        <v>239900</v>
      </c>
      <c r="M49" s="303">
        <f t="shared" si="17"/>
        <v>0</v>
      </c>
      <c r="N49" s="497">
        <f t="shared" si="17"/>
        <v>745100</v>
      </c>
      <c r="O49" s="303">
        <f t="shared" si="17"/>
        <v>765900</v>
      </c>
      <c r="P49" s="498">
        <f t="shared" si="17"/>
        <v>765900</v>
      </c>
      <c r="Q49" s="304"/>
      <c r="R49" s="499"/>
      <c r="S49" s="500"/>
      <c r="T49" s="501"/>
    </row>
    <row r="50" spans="1:20" ht="15.75" thickBot="1" x14ac:dyDescent="0.3">
      <c r="A50" s="233" t="s">
        <v>45</v>
      </c>
      <c r="B50" s="269" t="s">
        <v>34</v>
      </c>
      <c r="C50" s="305"/>
      <c r="D50" s="306"/>
      <c r="E50" s="1637" t="s">
        <v>29</v>
      </c>
      <c r="F50" s="1638"/>
      <c r="G50" s="1638"/>
      <c r="H50" s="1638"/>
      <c r="I50" s="1638"/>
      <c r="J50" s="1639"/>
      <c r="K50" s="307">
        <f>SUM(K49)</f>
        <v>985000</v>
      </c>
      <c r="L50" s="307">
        <f t="shared" ref="L50:P50" si="18">SUM(L49)</f>
        <v>239900</v>
      </c>
      <c r="M50" s="307">
        <f t="shared" si="18"/>
        <v>0</v>
      </c>
      <c r="N50" s="502">
        <f t="shared" si="18"/>
        <v>745100</v>
      </c>
      <c r="O50" s="307">
        <f t="shared" si="18"/>
        <v>765900</v>
      </c>
      <c r="P50" s="503">
        <f t="shared" si="18"/>
        <v>765900</v>
      </c>
      <c r="Q50" s="308"/>
      <c r="R50" s="504"/>
      <c r="S50" s="505"/>
      <c r="T50" s="506"/>
    </row>
    <row r="53" spans="1:20" ht="38.25" x14ac:dyDescent="0.25">
      <c r="F53" s="181" t="s">
        <v>184</v>
      </c>
      <c r="G53" s="309" t="s">
        <v>27</v>
      </c>
      <c r="H53" s="185">
        <f>SUM(K12,K14,K16,K21,K22,K23,K25,K29,K31,K33,K35,K37,K41,K42,K44,K46,)</f>
        <v>985000</v>
      </c>
      <c r="I53" s="185">
        <f t="shared" ref="I53:K53" si="19">SUM(L12,L14,L16,L21,L22,L23,L25,L29,L31,L33,L35,L37,L41,L42,L44,L46,)</f>
        <v>239900</v>
      </c>
      <c r="J53" s="185">
        <f t="shared" si="19"/>
        <v>0</v>
      </c>
      <c r="K53" s="185">
        <f t="shared" si="19"/>
        <v>745100</v>
      </c>
    </row>
    <row r="54" spans="1:20" ht="25.5" x14ac:dyDescent="0.25">
      <c r="F54" s="181" t="s">
        <v>454</v>
      </c>
      <c r="G54" s="309" t="s">
        <v>27</v>
      </c>
      <c r="H54" s="185">
        <v>0</v>
      </c>
      <c r="I54" s="185">
        <v>0</v>
      </c>
      <c r="J54" s="185">
        <v>0</v>
      </c>
      <c r="K54" s="185">
        <v>0</v>
      </c>
    </row>
    <row r="55" spans="1:20" x14ac:dyDescent="0.25">
      <c r="F55" s="181" t="s">
        <v>189</v>
      </c>
      <c r="G55" s="309" t="s">
        <v>33</v>
      </c>
      <c r="H55" s="183">
        <f>SUM(K170)</f>
        <v>0</v>
      </c>
      <c r="I55" s="183">
        <f t="shared" ref="I55:K55" si="20">SUM(L170)</f>
        <v>0</v>
      </c>
      <c r="J55" s="183">
        <f t="shared" si="20"/>
        <v>0</v>
      </c>
      <c r="K55" s="183">
        <f t="shared" si="20"/>
        <v>0</v>
      </c>
    </row>
    <row r="56" spans="1:20" ht="25.5" x14ac:dyDescent="0.25">
      <c r="F56" s="186" t="s">
        <v>190</v>
      </c>
      <c r="G56" s="507"/>
      <c r="H56" s="508">
        <f>SUM(H53,H54,H55)</f>
        <v>985000</v>
      </c>
      <c r="I56" s="508">
        <f t="shared" ref="I56:K56" si="21">SUM(I53,I54,I55)</f>
        <v>239900</v>
      </c>
      <c r="J56" s="508">
        <f t="shared" si="21"/>
        <v>0</v>
      </c>
      <c r="K56" s="508">
        <f t="shared" si="21"/>
        <v>745100</v>
      </c>
    </row>
    <row r="57" spans="1:20" x14ac:dyDescent="0.25">
      <c r="F57" s="475" t="s">
        <v>305</v>
      </c>
      <c r="G57" s="314"/>
      <c r="H57" s="314">
        <f>SUM(H56)</f>
        <v>985000</v>
      </c>
      <c r="I57" s="314">
        <f>SUM(I56)</f>
        <v>239900</v>
      </c>
      <c r="J57" s="314">
        <v>0</v>
      </c>
      <c r="K57" s="314">
        <f>SUM(K56)</f>
        <v>745100</v>
      </c>
    </row>
  </sheetData>
  <mergeCells count="161"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B8:T8"/>
    <mergeCell ref="C9:T9"/>
    <mergeCell ref="D10:T10"/>
    <mergeCell ref="E11:T11"/>
    <mergeCell ref="A12:A15"/>
    <mergeCell ref="B12:B15"/>
    <mergeCell ref="C12:C15"/>
    <mergeCell ref="D12:D15"/>
    <mergeCell ref="E12:E15"/>
    <mergeCell ref="F12:F15"/>
    <mergeCell ref="Q12:Q14"/>
    <mergeCell ref="R12:R14"/>
    <mergeCell ref="S12:S14"/>
    <mergeCell ref="T12:T14"/>
    <mergeCell ref="M12:M13"/>
    <mergeCell ref="N12:N13"/>
    <mergeCell ref="O12:O13"/>
    <mergeCell ref="P12:P13"/>
    <mergeCell ref="G12:G15"/>
    <mergeCell ref="H12:H15"/>
    <mergeCell ref="I12:I15"/>
    <mergeCell ref="J12:J13"/>
    <mergeCell ref="K12:K13"/>
    <mergeCell ref="L12:L13"/>
    <mergeCell ref="I16:I18"/>
    <mergeCell ref="Q16:Q17"/>
    <mergeCell ref="R16:R17"/>
    <mergeCell ref="S16:S17"/>
    <mergeCell ref="T16:T17"/>
    <mergeCell ref="E19:J19"/>
    <mergeCell ref="A16:A18"/>
    <mergeCell ref="B16:B18"/>
    <mergeCell ref="C16:C18"/>
    <mergeCell ref="D16:D18"/>
    <mergeCell ref="E16:E18"/>
    <mergeCell ref="F16:F18"/>
    <mergeCell ref="G16:G18"/>
    <mergeCell ref="H16:H18"/>
    <mergeCell ref="A25:A26"/>
    <mergeCell ref="B25:B26"/>
    <mergeCell ref="C25:C26"/>
    <mergeCell ref="D25:D26"/>
    <mergeCell ref="E25:E26"/>
    <mergeCell ref="F25:F26"/>
    <mergeCell ref="E20:T20"/>
    <mergeCell ref="A21:A24"/>
    <mergeCell ref="B21:B24"/>
    <mergeCell ref="C21:C24"/>
    <mergeCell ref="D21:D24"/>
    <mergeCell ref="E21:E24"/>
    <mergeCell ref="F21:F24"/>
    <mergeCell ref="G21:G24"/>
    <mergeCell ref="H21:H24"/>
    <mergeCell ref="T21:T22"/>
    <mergeCell ref="S21:S22"/>
    <mergeCell ref="R21:R22"/>
    <mergeCell ref="Q21:Q22"/>
    <mergeCell ref="A35:A36"/>
    <mergeCell ref="B35:B36"/>
    <mergeCell ref="C35:C36"/>
    <mergeCell ref="D35:D36"/>
    <mergeCell ref="E35:E36"/>
    <mergeCell ref="F35:F36"/>
    <mergeCell ref="G35:G36"/>
    <mergeCell ref="H35:H36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H33:H34"/>
    <mergeCell ref="C41:C43"/>
    <mergeCell ref="D41:D43"/>
    <mergeCell ref="E41:E43"/>
    <mergeCell ref="F41:F43"/>
    <mergeCell ref="G41:G43"/>
    <mergeCell ref="H41:H43"/>
    <mergeCell ref="A37:A38"/>
    <mergeCell ref="B37:B38"/>
    <mergeCell ref="C37:C38"/>
    <mergeCell ref="D37:D38"/>
    <mergeCell ref="E37:E38"/>
    <mergeCell ref="F37:F38"/>
    <mergeCell ref="G37:G38"/>
    <mergeCell ref="H37:H38"/>
    <mergeCell ref="E48:J48"/>
    <mergeCell ref="E49:J49"/>
    <mergeCell ref="E50:J50"/>
    <mergeCell ref="E39:J39"/>
    <mergeCell ref="E40:T40"/>
    <mergeCell ref="I35:I36"/>
    <mergeCell ref="A46:A47"/>
    <mergeCell ref="B46:B47"/>
    <mergeCell ref="C46:C47"/>
    <mergeCell ref="D46:D47"/>
    <mergeCell ref="E46:E47"/>
    <mergeCell ref="F46:F47"/>
    <mergeCell ref="I41:I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41:A43"/>
    <mergeCell ref="B41:B43"/>
    <mergeCell ref="I33:I34"/>
    <mergeCell ref="I31:I32"/>
    <mergeCell ref="E27:J27"/>
    <mergeCell ref="E28:T28"/>
    <mergeCell ref="G25:G26"/>
    <mergeCell ref="H25:H26"/>
    <mergeCell ref="I25:I26"/>
    <mergeCell ref="G46:G47"/>
    <mergeCell ref="H46:H47"/>
    <mergeCell ref="I46:I47"/>
    <mergeCell ref="I37:I38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D2A12-EBD1-47F1-AC87-107E4CAD3469}">
  <sheetPr>
    <pageSetUpPr fitToPage="1"/>
  </sheetPr>
  <dimension ref="A1:DJ52"/>
  <sheetViews>
    <sheetView topLeftCell="A34" zoomScale="115" zoomScaleNormal="115" workbookViewId="0">
      <selection activeCell="M24" sqref="M24:M25"/>
    </sheetView>
  </sheetViews>
  <sheetFormatPr defaultRowHeight="15" outlineLevelRow="1" x14ac:dyDescent="0.25"/>
  <cols>
    <col min="1" max="5" width="4.140625" customWidth="1"/>
    <col min="6" max="6" width="23.85546875" customWidth="1"/>
    <col min="8" max="8" width="10.28515625" bestFit="1" customWidth="1"/>
    <col min="9" max="9" width="10.5703125" customWidth="1"/>
    <col min="17" max="17" width="23.85546875" customWidth="1"/>
  </cols>
  <sheetData>
    <row r="1" spans="1:114" ht="18.75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9"/>
      <c r="T1" s="3"/>
    </row>
    <row r="2" spans="1:114" x14ac:dyDescent="0.25">
      <c r="A2" s="1596" t="s">
        <v>759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</row>
    <row r="3" spans="1:114" x14ac:dyDescent="0.25">
      <c r="A3" s="1596" t="s">
        <v>455</v>
      </c>
      <c r="B3" s="1596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  <c r="Q3" s="1597"/>
      <c r="R3" s="1597"/>
      <c r="S3" s="1597"/>
      <c r="T3" s="1597"/>
    </row>
    <row r="4" spans="1:114" ht="15.75" thickBot="1" x14ac:dyDescent="0.3">
      <c r="A4" s="1596" t="s">
        <v>1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</row>
    <row r="5" spans="1:114" ht="14.45" customHeight="1" x14ac:dyDescent="0.25">
      <c r="A5" s="1598" t="s">
        <v>2</v>
      </c>
      <c r="B5" s="1600" t="s">
        <v>3</v>
      </c>
      <c r="C5" s="1598" t="s">
        <v>4</v>
      </c>
      <c r="D5" s="1598" t="s">
        <v>5</v>
      </c>
      <c r="E5" s="1598" t="s">
        <v>6</v>
      </c>
      <c r="F5" s="1602" t="s">
        <v>7</v>
      </c>
      <c r="G5" s="1604" t="s">
        <v>8</v>
      </c>
      <c r="H5" s="1604" t="s">
        <v>10</v>
      </c>
      <c r="I5" s="1604" t="s">
        <v>9</v>
      </c>
      <c r="J5" s="1617" t="s">
        <v>11</v>
      </c>
      <c r="K5" s="1620" t="s">
        <v>762</v>
      </c>
      <c r="L5" s="1621"/>
      <c r="M5" s="1621"/>
      <c r="N5" s="1622"/>
      <c r="O5" s="1623" t="s">
        <v>193</v>
      </c>
      <c r="P5" s="1604" t="s">
        <v>761</v>
      </c>
      <c r="Q5" s="1606" t="s">
        <v>12</v>
      </c>
      <c r="R5" s="1607"/>
      <c r="S5" s="1607"/>
      <c r="T5" s="1608"/>
    </row>
    <row r="6" spans="1:114" x14ac:dyDescent="0.25">
      <c r="A6" s="1599"/>
      <c r="B6" s="1601"/>
      <c r="C6" s="1599"/>
      <c r="D6" s="1599"/>
      <c r="E6" s="1599"/>
      <c r="F6" s="1603"/>
      <c r="G6" s="1605"/>
      <c r="H6" s="1605"/>
      <c r="I6" s="1605"/>
      <c r="J6" s="1618"/>
      <c r="K6" s="1609" t="s">
        <v>13</v>
      </c>
      <c r="L6" s="1611" t="s">
        <v>14</v>
      </c>
      <c r="M6" s="1611"/>
      <c r="N6" s="1612" t="s">
        <v>15</v>
      </c>
      <c r="O6" s="1609"/>
      <c r="P6" s="1605"/>
      <c r="Q6" s="1614" t="s">
        <v>16</v>
      </c>
      <c r="R6" s="1611" t="s">
        <v>17</v>
      </c>
      <c r="S6" s="1611"/>
      <c r="T6" s="1616"/>
    </row>
    <row r="7" spans="1:114" ht="55.9" customHeight="1" thickBot="1" x14ac:dyDescent="0.3">
      <c r="A7" s="1599"/>
      <c r="B7" s="1601"/>
      <c r="C7" s="1599"/>
      <c r="D7" s="1599"/>
      <c r="E7" s="1599"/>
      <c r="F7" s="1603"/>
      <c r="G7" s="1605"/>
      <c r="H7" s="1605"/>
      <c r="I7" s="1605"/>
      <c r="J7" s="1619"/>
      <c r="K7" s="1610"/>
      <c r="L7" s="387" t="s">
        <v>13</v>
      </c>
      <c r="M7" s="387" t="s">
        <v>18</v>
      </c>
      <c r="N7" s="1613"/>
      <c r="O7" s="1610"/>
      <c r="P7" s="1624"/>
      <c r="Q7" s="1615"/>
      <c r="R7" s="388" t="s">
        <v>19</v>
      </c>
      <c r="S7" s="389" t="s">
        <v>194</v>
      </c>
      <c r="T7" s="389" t="s">
        <v>760</v>
      </c>
    </row>
    <row r="8" spans="1:114" ht="15.75" thickBot="1" x14ac:dyDescent="0.3">
      <c r="A8" s="233" t="s">
        <v>49</v>
      </c>
      <c r="B8" s="1585" t="s">
        <v>456</v>
      </c>
      <c r="C8" s="1585"/>
      <c r="D8" s="1585"/>
      <c r="E8" s="1585"/>
      <c r="F8" s="1585"/>
      <c r="G8" s="1585"/>
      <c r="H8" s="1585"/>
      <c r="I8" s="1585"/>
      <c r="J8" s="1585"/>
      <c r="K8" s="1585"/>
      <c r="L8" s="1585"/>
      <c r="M8" s="1585"/>
      <c r="N8" s="1585"/>
      <c r="O8" s="1585"/>
      <c r="P8" s="1585"/>
      <c r="Q8" s="1585"/>
      <c r="R8" s="1585"/>
      <c r="S8" s="1585"/>
      <c r="T8" s="1586"/>
      <c r="U8" s="234"/>
    </row>
    <row r="9" spans="1:114" s="12" customFormat="1" ht="11.45" customHeight="1" outlineLevel="1" collapsed="1" thickBot="1" x14ac:dyDescent="0.25">
      <c r="A9" s="233" t="s">
        <v>49</v>
      </c>
      <c r="B9" s="390" t="s">
        <v>20</v>
      </c>
      <c r="C9" s="1128" t="s">
        <v>457</v>
      </c>
      <c r="D9" s="1129"/>
      <c r="E9" s="1129"/>
      <c r="F9" s="1129"/>
      <c r="G9" s="1129"/>
      <c r="H9" s="1129"/>
      <c r="I9" s="1129"/>
      <c r="J9" s="1129"/>
      <c r="K9" s="1129"/>
      <c r="L9" s="1129"/>
      <c r="M9" s="1129"/>
      <c r="N9" s="1129"/>
      <c r="O9" s="1129"/>
      <c r="P9" s="1129"/>
      <c r="Q9" s="1129"/>
      <c r="R9" s="1129"/>
      <c r="S9" s="1129"/>
      <c r="T9" s="113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233" t="s">
        <v>49</v>
      </c>
      <c r="B10" s="390" t="s">
        <v>20</v>
      </c>
      <c r="C10" s="391" t="s">
        <v>20</v>
      </c>
      <c r="D10" s="1381" t="s">
        <v>709</v>
      </c>
      <c r="E10" s="1382"/>
      <c r="F10" s="1382"/>
      <c r="G10" s="1382"/>
      <c r="H10" s="1382"/>
      <c r="I10" s="1382"/>
      <c r="J10" s="1382"/>
      <c r="K10" s="1382"/>
      <c r="L10" s="1382"/>
      <c r="M10" s="1382"/>
      <c r="N10" s="1382"/>
      <c r="O10" s="1382"/>
      <c r="P10" s="1382"/>
      <c r="Q10" s="1382"/>
      <c r="R10" s="1382"/>
      <c r="S10" s="1382"/>
      <c r="T10" s="1383"/>
    </row>
    <row r="11" spans="1:114" ht="15.75" thickBot="1" x14ac:dyDescent="0.3">
      <c r="A11" s="317" t="s">
        <v>49</v>
      </c>
      <c r="B11" s="392" t="s">
        <v>20</v>
      </c>
      <c r="C11" s="393" t="s">
        <v>20</v>
      </c>
      <c r="D11" s="709" t="s">
        <v>20</v>
      </c>
      <c r="E11" s="1342" t="s">
        <v>710</v>
      </c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4"/>
    </row>
    <row r="12" spans="1:114" ht="21" x14ac:dyDescent="0.25">
      <c r="A12" s="1481" t="s">
        <v>49</v>
      </c>
      <c r="B12" s="1757" t="s">
        <v>20</v>
      </c>
      <c r="C12" s="1569" t="s">
        <v>20</v>
      </c>
      <c r="D12" s="1557" t="s">
        <v>20</v>
      </c>
      <c r="E12" s="1567" t="s">
        <v>20</v>
      </c>
      <c r="F12" s="1247" t="s">
        <v>458</v>
      </c>
      <c r="G12" s="1568" t="s">
        <v>459</v>
      </c>
      <c r="H12" s="1568" t="s">
        <v>460</v>
      </c>
      <c r="I12" s="1515" t="s">
        <v>461</v>
      </c>
      <c r="J12" s="1785" t="s">
        <v>27</v>
      </c>
      <c r="K12" s="1779">
        <v>59200</v>
      </c>
      <c r="L12" s="1779">
        <v>59200</v>
      </c>
      <c r="M12" s="1779"/>
      <c r="N12" s="1780"/>
      <c r="O12" s="1781">
        <v>59200</v>
      </c>
      <c r="P12" s="1783">
        <v>59200</v>
      </c>
      <c r="Q12" s="509" t="s">
        <v>462</v>
      </c>
      <c r="R12" s="510">
        <v>1</v>
      </c>
      <c r="S12" s="510">
        <v>0</v>
      </c>
      <c r="T12" s="511">
        <v>0</v>
      </c>
    </row>
    <row r="13" spans="1:114" ht="21" x14ac:dyDescent="0.25">
      <c r="A13" s="1482"/>
      <c r="B13" s="1778"/>
      <c r="C13" s="1555"/>
      <c r="D13" s="1566"/>
      <c r="E13" s="1567"/>
      <c r="F13" s="1247"/>
      <c r="G13" s="1568"/>
      <c r="H13" s="1568"/>
      <c r="I13" s="1515"/>
      <c r="J13" s="1785"/>
      <c r="K13" s="1779"/>
      <c r="L13" s="1779"/>
      <c r="M13" s="1779"/>
      <c r="N13" s="1780"/>
      <c r="O13" s="1782"/>
      <c r="P13" s="1784"/>
      <c r="Q13" s="512" t="s">
        <v>463</v>
      </c>
      <c r="R13" s="513">
        <v>105</v>
      </c>
      <c r="S13" s="513">
        <v>100</v>
      </c>
      <c r="T13" s="514">
        <v>100</v>
      </c>
    </row>
    <row r="14" spans="1:114" x14ac:dyDescent="0.25">
      <c r="A14" s="1482"/>
      <c r="B14" s="1752"/>
      <c r="C14" s="1540"/>
      <c r="D14" s="1542"/>
      <c r="E14" s="1544"/>
      <c r="F14" s="1248"/>
      <c r="G14" s="1515"/>
      <c r="H14" s="1515"/>
      <c r="I14" s="1515"/>
      <c r="J14" s="359" t="s">
        <v>27</v>
      </c>
      <c r="K14" s="360">
        <v>15000</v>
      </c>
      <c r="L14" s="360">
        <v>15000</v>
      </c>
      <c r="M14" s="360"/>
      <c r="N14" s="361"/>
      <c r="O14" s="424">
        <v>15000</v>
      </c>
      <c r="P14" s="425">
        <v>15000</v>
      </c>
      <c r="Q14" s="646"/>
      <c r="R14" s="972"/>
      <c r="S14" s="972"/>
      <c r="T14" s="970"/>
    </row>
    <row r="15" spans="1:114" ht="15.75" thickBot="1" x14ac:dyDescent="0.3">
      <c r="A15" s="1483"/>
      <c r="B15" s="1758"/>
      <c r="C15" s="1556"/>
      <c r="D15" s="1558"/>
      <c r="E15" s="1560"/>
      <c r="F15" s="1221"/>
      <c r="G15" s="1094"/>
      <c r="H15" s="1094"/>
      <c r="I15" s="1516"/>
      <c r="J15" s="343" t="s">
        <v>29</v>
      </c>
      <c r="K15" s="344">
        <f>SUM(K12,K14)</f>
        <v>74200</v>
      </c>
      <c r="L15" s="344">
        <f t="shared" ref="L15:P15" si="0">SUM(L12,L14)</f>
        <v>74200</v>
      </c>
      <c r="M15" s="344">
        <f t="shared" si="0"/>
        <v>0</v>
      </c>
      <c r="N15" s="345">
        <f t="shared" si="0"/>
        <v>0</v>
      </c>
      <c r="O15" s="346">
        <f t="shared" si="0"/>
        <v>74200</v>
      </c>
      <c r="P15" s="344">
        <f t="shared" si="0"/>
        <v>74200</v>
      </c>
      <c r="Q15" s="420"/>
      <c r="R15" s="456"/>
      <c r="S15" s="456"/>
      <c r="T15" s="457"/>
    </row>
    <row r="16" spans="1:114" ht="18.75" customHeight="1" x14ac:dyDescent="0.25">
      <c r="A16" s="1481" t="s">
        <v>49</v>
      </c>
      <c r="B16" s="1776" t="s">
        <v>20</v>
      </c>
      <c r="C16" s="1574" t="s">
        <v>20</v>
      </c>
      <c r="D16" s="1575" t="s">
        <v>20</v>
      </c>
      <c r="E16" s="1576" t="s">
        <v>22</v>
      </c>
      <c r="F16" s="1167" t="s">
        <v>726</v>
      </c>
      <c r="G16" s="1514" t="s">
        <v>459</v>
      </c>
      <c r="H16" s="1514" t="s">
        <v>464</v>
      </c>
      <c r="I16" s="1514" t="s">
        <v>461</v>
      </c>
      <c r="J16" s="515" t="s">
        <v>27</v>
      </c>
      <c r="K16" s="331">
        <v>17500</v>
      </c>
      <c r="L16" s="331">
        <v>17500</v>
      </c>
      <c r="M16" s="331"/>
      <c r="N16" s="405">
        <v>17500</v>
      </c>
      <c r="O16" s="898">
        <v>17500</v>
      </c>
      <c r="P16" s="334">
        <v>17500</v>
      </c>
      <c r="Q16" s="406" t="s">
        <v>465</v>
      </c>
      <c r="R16" s="510">
        <v>1</v>
      </c>
      <c r="S16" s="510">
        <v>1</v>
      </c>
      <c r="T16" s="516">
        <v>1</v>
      </c>
      <c r="U16" s="251"/>
    </row>
    <row r="17" spans="1:20" ht="18.75" customHeight="1" thickBot="1" x14ac:dyDescent="0.3">
      <c r="A17" s="1483"/>
      <c r="B17" s="1777"/>
      <c r="C17" s="1541"/>
      <c r="D17" s="1543"/>
      <c r="E17" s="1545"/>
      <c r="F17" s="1168"/>
      <c r="G17" s="1516"/>
      <c r="H17" s="1516"/>
      <c r="I17" s="1516"/>
      <c r="J17" s="343" t="s">
        <v>29</v>
      </c>
      <c r="K17" s="517">
        <f t="shared" ref="K17:P17" si="1">SUM(K16)</f>
        <v>17500</v>
      </c>
      <c r="L17" s="517">
        <f t="shared" si="1"/>
        <v>17500</v>
      </c>
      <c r="M17" s="517">
        <f t="shared" si="1"/>
        <v>0</v>
      </c>
      <c r="N17" s="518">
        <f t="shared" si="1"/>
        <v>17500</v>
      </c>
      <c r="O17" s="429">
        <f t="shared" si="1"/>
        <v>17500</v>
      </c>
      <c r="P17" s="344">
        <f t="shared" si="1"/>
        <v>17500</v>
      </c>
      <c r="Q17" s="409"/>
      <c r="R17" s="519"/>
      <c r="S17" s="519"/>
      <c r="T17" s="520"/>
    </row>
    <row r="18" spans="1:20" ht="21" x14ac:dyDescent="0.25">
      <c r="A18" s="1482" t="s">
        <v>49</v>
      </c>
      <c r="B18" s="1775" t="s">
        <v>20</v>
      </c>
      <c r="C18" s="1574" t="s">
        <v>20</v>
      </c>
      <c r="D18" s="1575" t="s">
        <v>20</v>
      </c>
      <c r="E18" s="1576" t="s">
        <v>34</v>
      </c>
      <c r="F18" s="1091" t="s">
        <v>466</v>
      </c>
      <c r="G18" s="1514" t="s">
        <v>459</v>
      </c>
      <c r="H18" s="1514" t="s">
        <v>464</v>
      </c>
      <c r="I18" s="1514" t="s">
        <v>467</v>
      </c>
      <c r="J18" s="330" t="s">
        <v>27</v>
      </c>
      <c r="K18" s="331">
        <v>54000</v>
      </c>
      <c r="L18" s="331">
        <v>54000</v>
      </c>
      <c r="M18" s="331"/>
      <c r="N18" s="405"/>
      <c r="O18" s="900">
        <v>54000</v>
      </c>
      <c r="P18" s="334">
        <v>54000</v>
      </c>
      <c r="Q18" s="445" t="s">
        <v>468</v>
      </c>
      <c r="R18" s="521">
        <v>3</v>
      </c>
      <c r="S18" s="521">
        <v>3</v>
      </c>
      <c r="T18" s="522">
        <v>3</v>
      </c>
    </row>
    <row r="19" spans="1:20" ht="15.75" thickBot="1" x14ac:dyDescent="0.3">
      <c r="A19" s="1483"/>
      <c r="B19" s="1753"/>
      <c r="C19" s="1541"/>
      <c r="D19" s="1543"/>
      <c r="E19" s="1545"/>
      <c r="F19" s="1092"/>
      <c r="G19" s="1516"/>
      <c r="H19" s="1516"/>
      <c r="I19" s="1516"/>
      <c r="J19" s="343" t="s">
        <v>29</v>
      </c>
      <c r="K19" s="344">
        <f t="shared" ref="K19:P19" si="2">SUM(K18)</f>
        <v>54000</v>
      </c>
      <c r="L19" s="344">
        <f t="shared" si="2"/>
        <v>54000</v>
      </c>
      <c r="M19" s="344">
        <f t="shared" si="2"/>
        <v>0</v>
      </c>
      <c r="N19" s="414">
        <f t="shared" si="2"/>
        <v>0</v>
      </c>
      <c r="O19" s="429">
        <f t="shared" si="2"/>
        <v>54000</v>
      </c>
      <c r="P19" s="344">
        <f t="shared" si="2"/>
        <v>54000</v>
      </c>
      <c r="Q19" s="409"/>
      <c r="R19" s="456"/>
      <c r="S19" s="456"/>
      <c r="T19" s="457"/>
    </row>
    <row r="20" spans="1:20" ht="21" x14ac:dyDescent="0.25">
      <c r="A20" s="1481" t="s">
        <v>49</v>
      </c>
      <c r="B20" s="1757" t="s">
        <v>20</v>
      </c>
      <c r="C20" s="1555" t="s">
        <v>20</v>
      </c>
      <c r="D20" s="1557" t="s">
        <v>20</v>
      </c>
      <c r="E20" s="1567" t="s">
        <v>39</v>
      </c>
      <c r="F20" s="1208" t="s">
        <v>469</v>
      </c>
      <c r="G20" s="1568" t="s">
        <v>459</v>
      </c>
      <c r="H20" s="1568" t="s">
        <v>464</v>
      </c>
      <c r="I20" s="1515" t="s">
        <v>461</v>
      </c>
      <c r="J20" s="426" t="s">
        <v>27</v>
      </c>
      <c r="K20" s="338">
        <v>9100</v>
      </c>
      <c r="L20" s="442">
        <v>9100</v>
      </c>
      <c r="M20" s="338"/>
      <c r="N20" s="339"/>
      <c r="O20" s="901">
        <v>9100</v>
      </c>
      <c r="P20" s="341">
        <v>9100</v>
      </c>
      <c r="Q20" s="523" t="s">
        <v>468</v>
      </c>
      <c r="R20" s="524">
        <v>4</v>
      </c>
      <c r="S20" s="524">
        <v>4</v>
      </c>
      <c r="T20" s="525">
        <v>4</v>
      </c>
    </row>
    <row r="21" spans="1:20" ht="15.75" thickBot="1" x14ac:dyDescent="0.3">
      <c r="A21" s="1483"/>
      <c r="B21" s="1758"/>
      <c r="C21" s="1556"/>
      <c r="D21" s="1558"/>
      <c r="E21" s="1560"/>
      <c r="F21" s="1168"/>
      <c r="G21" s="1094"/>
      <c r="H21" s="1094"/>
      <c r="I21" s="1584"/>
      <c r="J21" s="343" t="s">
        <v>29</v>
      </c>
      <c r="K21" s="344">
        <f t="shared" ref="K21:P21" si="3">SUM(K20)</f>
        <v>9100</v>
      </c>
      <c r="L21" s="344">
        <f t="shared" si="3"/>
        <v>9100</v>
      </c>
      <c r="M21" s="344">
        <f t="shared" si="3"/>
        <v>0</v>
      </c>
      <c r="N21" s="414">
        <f t="shared" si="3"/>
        <v>0</v>
      </c>
      <c r="O21" s="429">
        <f t="shared" si="3"/>
        <v>9100</v>
      </c>
      <c r="P21" s="345">
        <f t="shared" si="3"/>
        <v>9100</v>
      </c>
      <c r="Q21" s="420"/>
      <c r="R21" s="456"/>
      <c r="S21" s="456"/>
      <c r="T21" s="457"/>
    </row>
    <row r="22" spans="1:20" x14ac:dyDescent="0.25">
      <c r="A22" s="1481" t="s">
        <v>49</v>
      </c>
      <c r="B22" s="1771" t="s">
        <v>20</v>
      </c>
      <c r="C22" s="1773" t="s">
        <v>20</v>
      </c>
      <c r="D22" s="1575" t="s">
        <v>20</v>
      </c>
      <c r="E22" s="1576" t="s">
        <v>45</v>
      </c>
      <c r="F22" s="1091" t="s">
        <v>470</v>
      </c>
      <c r="G22" s="1514" t="s">
        <v>94</v>
      </c>
      <c r="H22" s="1514" t="s">
        <v>464</v>
      </c>
      <c r="I22" s="1514" t="s">
        <v>471</v>
      </c>
      <c r="J22" s="441" t="s">
        <v>27</v>
      </c>
      <c r="K22" s="394">
        <v>69000</v>
      </c>
      <c r="L22" s="394">
        <v>69000</v>
      </c>
      <c r="M22" s="394"/>
      <c r="N22" s="395"/>
      <c r="O22" s="333">
        <v>69000</v>
      </c>
      <c r="P22" s="453">
        <v>69000</v>
      </c>
      <c r="Q22" s="410" t="s">
        <v>472</v>
      </c>
      <c r="R22" s="411">
        <v>550</v>
      </c>
      <c r="S22" s="411">
        <v>600</v>
      </c>
      <c r="T22" s="412">
        <v>650</v>
      </c>
    </row>
    <row r="23" spans="1:20" ht="15.75" thickBot="1" x14ac:dyDescent="0.3">
      <c r="A23" s="1483"/>
      <c r="B23" s="1772"/>
      <c r="C23" s="1774"/>
      <c r="D23" s="1543"/>
      <c r="E23" s="1545"/>
      <c r="F23" s="1092"/>
      <c r="G23" s="1516"/>
      <c r="H23" s="1516"/>
      <c r="I23" s="1516"/>
      <c r="J23" s="343" t="s">
        <v>29</v>
      </c>
      <c r="K23" s="344">
        <f t="shared" ref="K23:P23" si="4">SUM(K22)</f>
        <v>69000</v>
      </c>
      <c r="L23" s="344">
        <f t="shared" si="4"/>
        <v>69000</v>
      </c>
      <c r="M23" s="344">
        <f t="shared" si="4"/>
        <v>0</v>
      </c>
      <c r="N23" s="345">
        <f t="shared" si="4"/>
        <v>0</v>
      </c>
      <c r="O23" s="346">
        <f t="shared" si="4"/>
        <v>69000</v>
      </c>
      <c r="P23" s="344">
        <f t="shared" si="4"/>
        <v>69000</v>
      </c>
      <c r="Q23" s="526"/>
      <c r="R23" s="527"/>
      <c r="S23" s="527"/>
      <c r="T23" s="528"/>
    </row>
    <row r="24" spans="1:20" ht="21" x14ac:dyDescent="0.25">
      <c r="A24" s="1481" t="s">
        <v>49</v>
      </c>
      <c r="B24" s="1573" t="s">
        <v>20</v>
      </c>
      <c r="C24" s="1574" t="s">
        <v>20</v>
      </c>
      <c r="D24" s="1575" t="s">
        <v>20</v>
      </c>
      <c r="E24" s="1576" t="s">
        <v>55</v>
      </c>
      <c r="F24" s="1243" t="s">
        <v>473</v>
      </c>
      <c r="G24" s="1514" t="s">
        <v>459</v>
      </c>
      <c r="H24" s="1514" t="s">
        <v>460</v>
      </c>
      <c r="I24" s="1767" t="s">
        <v>461</v>
      </c>
      <c r="J24" s="1561" t="s">
        <v>27</v>
      </c>
      <c r="K24" s="1759">
        <v>8500</v>
      </c>
      <c r="L24" s="1759">
        <v>8500</v>
      </c>
      <c r="M24" s="1759"/>
      <c r="N24" s="1761"/>
      <c r="O24" s="1763">
        <v>8500</v>
      </c>
      <c r="P24" s="1765">
        <v>8500</v>
      </c>
      <c r="Q24" s="529" t="s">
        <v>474</v>
      </c>
      <c r="R24" s="530">
        <v>25</v>
      </c>
      <c r="S24" s="530">
        <v>0</v>
      </c>
      <c r="T24" s="531">
        <v>0</v>
      </c>
    </row>
    <row r="25" spans="1:20" ht="42" x14ac:dyDescent="0.25">
      <c r="A25" s="1482"/>
      <c r="B25" s="1538"/>
      <c r="C25" s="1540"/>
      <c r="D25" s="1542"/>
      <c r="E25" s="1544"/>
      <c r="F25" s="1248"/>
      <c r="G25" s="1515"/>
      <c r="H25" s="1515"/>
      <c r="I25" s="1768"/>
      <c r="J25" s="1562"/>
      <c r="K25" s="1760"/>
      <c r="L25" s="1760"/>
      <c r="M25" s="1760"/>
      <c r="N25" s="1762"/>
      <c r="O25" s="1764"/>
      <c r="P25" s="1766"/>
      <c r="Q25" s="529" t="s">
        <v>475</v>
      </c>
      <c r="R25" s="530">
        <v>2</v>
      </c>
      <c r="S25" s="530">
        <v>0</v>
      </c>
      <c r="T25" s="531">
        <v>0</v>
      </c>
    </row>
    <row r="26" spans="1:20" ht="15.75" thickBot="1" x14ac:dyDescent="0.3">
      <c r="A26" s="1483"/>
      <c r="B26" s="1539"/>
      <c r="C26" s="1541"/>
      <c r="D26" s="1543"/>
      <c r="E26" s="1545"/>
      <c r="F26" s="1770"/>
      <c r="G26" s="1516"/>
      <c r="H26" s="1516"/>
      <c r="I26" s="1769"/>
      <c r="J26" s="343" t="s">
        <v>29</v>
      </c>
      <c r="K26" s="344">
        <f>SUM(K24)</f>
        <v>8500</v>
      </c>
      <c r="L26" s="344">
        <f t="shared" ref="L26:P26" si="5">SUM(L24)</f>
        <v>8500</v>
      </c>
      <c r="M26" s="344">
        <f t="shared" si="5"/>
        <v>0</v>
      </c>
      <c r="N26" s="345">
        <f t="shared" si="5"/>
        <v>0</v>
      </c>
      <c r="O26" s="346">
        <f t="shared" si="5"/>
        <v>8500</v>
      </c>
      <c r="P26" s="344">
        <f t="shared" si="5"/>
        <v>8500</v>
      </c>
      <c r="Q26" s="532"/>
      <c r="R26" s="533"/>
      <c r="S26" s="533"/>
      <c r="T26" s="534"/>
    </row>
    <row r="27" spans="1:20" ht="21" x14ac:dyDescent="0.25">
      <c r="A27" s="1481" t="s">
        <v>49</v>
      </c>
      <c r="B27" s="1752" t="s">
        <v>20</v>
      </c>
      <c r="C27" s="1540" t="s">
        <v>20</v>
      </c>
      <c r="D27" s="1542" t="s">
        <v>20</v>
      </c>
      <c r="E27" s="1544" t="s">
        <v>59</v>
      </c>
      <c r="F27" s="1546" t="s">
        <v>476</v>
      </c>
      <c r="G27" s="1515" t="s">
        <v>459</v>
      </c>
      <c r="H27" s="1515" t="s">
        <v>477</v>
      </c>
      <c r="I27" s="1515" t="s">
        <v>461</v>
      </c>
      <c r="J27" s="423" t="s">
        <v>27</v>
      </c>
      <c r="K27" s="360">
        <v>1800</v>
      </c>
      <c r="L27" s="360">
        <v>1800</v>
      </c>
      <c r="M27" s="360"/>
      <c r="N27" s="399"/>
      <c r="O27" s="535">
        <v>1800</v>
      </c>
      <c r="P27" s="428">
        <v>1800</v>
      </c>
      <c r="Q27" s="536" t="s">
        <v>478</v>
      </c>
      <c r="R27" s="510">
        <v>3</v>
      </c>
      <c r="S27" s="510">
        <v>3</v>
      </c>
      <c r="T27" s="511">
        <v>3</v>
      </c>
    </row>
    <row r="28" spans="1:20" ht="15.75" thickBot="1" x14ac:dyDescent="0.3">
      <c r="A28" s="1483"/>
      <c r="B28" s="1753"/>
      <c r="C28" s="1541"/>
      <c r="D28" s="1543"/>
      <c r="E28" s="1545"/>
      <c r="F28" s="1092"/>
      <c r="G28" s="1516"/>
      <c r="H28" s="1516"/>
      <c r="I28" s="1516"/>
      <c r="J28" s="537" t="s">
        <v>29</v>
      </c>
      <c r="K28" s="517">
        <f t="shared" ref="K28:P28" si="6">SUM(K27)</f>
        <v>1800</v>
      </c>
      <c r="L28" s="517">
        <f t="shared" si="6"/>
        <v>1800</v>
      </c>
      <c r="M28" s="517">
        <f t="shared" si="6"/>
        <v>0</v>
      </c>
      <c r="N28" s="518">
        <f t="shared" si="6"/>
        <v>0</v>
      </c>
      <c r="O28" s="429">
        <f t="shared" si="6"/>
        <v>1800</v>
      </c>
      <c r="P28" s="344">
        <f t="shared" si="6"/>
        <v>1800</v>
      </c>
      <c r="Q28" s="538"/>
      <c r="R28" s="456"/>
      <c r="S28" s="456"/>
      <c r="T28" s="457"/>
    </row>
    <row r="29" spans="1:20" ht="21" x14ac:dyDescent="0.25">
      <c r="A29" s="1481" t="s">
        <v>49</v>
      </c>
      <c r="B29" s="1757" t="s">
        <v>20</v>
      </c>
      <c r="C29" s="1555" t="s">
        <v>20</v>
      </c>
      <c r="D29" s="1557" t="s">
        <v>20</v>
      </c>
      <c r="E29" s="1559" t="s">
        <v>94</v>
      </c>
      <c r="F29" s="1167" t="s">
        <v>479</v>
      </c>
      <c r="G29" s="1093" t="s">
        <v>480</v>
      </c>
      <c r="H29" s="1093" t="s">
        <v>464</v>
      </c>
      <c r="I29" s="1514" t="s">
        <v>481</v>
      </c>
      <c r="J29" s="423" t="s">
        <v>27</v>
      </c>
      <c r="K29" s="331">
        <v>4800</v>
      </c>
      <c r="L29" s="331">
        <v>4800</v>
      </c>
      <c r="M29" s="331"/>
      <c r="N29" s="395"/>
      <c r="O29" s="333">
        <v>4800</v>
      </c>
      <c r="P29" s="453">
        <v>4800</v>
      </c>
      <c r="Q29" s="539" t="s">
        <v>482</v>
      </c>
      <c r="R29" s="524">
        <v>1</v>
      </c>
      <c r="S29" s="524">
        <v>1</v>
      </c>
      <c r="T29" s="525">
        <v>1</v>
      </c>
    </row>
    <row r="30" spans="1:20" ht="15.75" thickBot="1" x14ac:dyDescent="0.3">
      <c r="A30" s="1483"/>
      <c r="B30" s="1758"/>
      <c r="C30" s="1556"/>
      <c r="D30" s="1558"/>
      <c r="E30" s="1560"/>
      <c r="F30" s="1168"/>
      <c r="G30" s="1094"/>
      <c r="H30" s="1094"/>
      <c r="I30" s="1516"/>
      <c r="J30" s="343" t="s">
        <v>29</v>
      </c>
      <c r="K30" s="517">
        <f t="shared" ref="K30:P30" si="7">SUM(K29)</f>
        <v>4800</v>
      </c>
      <c r="L30" s="517">
        <f t="shared" si="7"/>
        <v>4800</v>
      </c>
      <c r="M30" s="344">
        <f t="shared" si="7"/>
        <v>0</v>
      </c>
      <c r="N30" s="414">
        <f t="shared" si="7"/>
        <v>0</v>
      </c>
      <c r="O30" s="429">
        <f t="shared" si="7"/>
        <v>4800</v>
      </c>
      <c r="P30" s="344">
        <f t="shared" si="7"/>
        <v>4800</v>
      </c>
      <c r="Q30" s="420"/>
      <c r="R30" s="456"/>
      <c r="S30" s="456"/>
      <c r="T30" s="457"/>
    </row>
    <row r="31" spans="1:20" x14ac:dyDescent="0.25">
      <c r="A31" s="1482" t="s">
        <v>49</v>
      </c>
      <c r="B31" s="1752" t="s">
        <v>20</v>
      </c>
      <c r="C31" s="1540" t="s">
        <v>20</v>
      </c>
      <c r="D31" s="1542" t="s">
        <v>20</v>
      </c>
      <c r="E31" s="1544" t="s">
        <v>97</v>
      </c>
      <c r="F31" s="1546" t="s">
        <v>483</v>
      </c>
      <c r="G31" s="1515" t="s">
        <v>459</v>
      </c>
      <c r="H31" s="1515" t="s">
        <v>484</v>
      </c>
      <c r="I31" s="1515" t="s">
        <v>485</v>
      </c>
      <c r="J31" s="330" t="s">
        <v>27</v>
      </c>
      <c r="K31" s="398">
        <v>4400</v>
      </c>
      <c r="L31" s="398">
        <v>4400</v>
      </c>
      <c r="M31" s="398"/>
      <c r="N31" s="395"/>
      <c r="O31" s="535">
        <v>4500</v>
      </c>
      <c r="P31" s="428">
        <v>4600</v>
      </c>
      <c r="Q31" s="1165" t="s">
        <v>63</v>
      </c>
      <c r="R31" s="1745">
        <v>2</v>
      </c>
      <c r="S31" s="1745">
        <v>2</v>
      </c>
      <c r="T31" s="1748">
        <v>2</v>
      </c>
    </row>
    <row r="32" spans="1:20" x14ac:dyDescent="0.25">
      <c r="A32" s="1482"/>
      <c r="B32" s="1752"/>
      <c r="C32" s="1540"/>
      <c r="D32" s="1542"/>
      <c r="E32" s="1544"/>
      <c r="F32" s="1546"/>
      <c r="G32" s="1515"/>
      <c r="H32" s="1515"/>
      <c r="I32" s="1515"/>
      <c r="J32" s="359" t="s">
        <v>27</v>
      </c>
      <c r="K32" s="398">
        <v>52500</v>
      </c>
      <c r="L32" s="398">
        <v>31200</v>
      </c>
      <c r="M32" s="398"/>
      <c r="N32" s="361">
        <v>21300</v>
      </c>
      <c r="O32" s="535">
        <v>53500</v>
      </c>
      <c r="P32" s="428">
        <v>54500</v>
      </c>
      <c r="Q32" s="1166"/>
      <c r="R32" s="1746"/>
      <c r="S32" s="1746"/>
      <c r="T32" s="1749"/>
    </row>
    <row r="33" spans="1:20" x14ac:dyDescent="0.25">
      <c r="A33" s="1482"/>
      <c r="B33" s="1752"/>
      <c r="C33" s="1540"/>
      <c r="D33" s="1542"/>
      <c r="E33" s="1544"/>
      <c r="F33" s="1546"/>
      <c r="G33" s="1515"/>
      <c r="H33" s="1515"/>
      <c r="I33" s="1515"/>
      <c r="J33" s="359" t="s">
        <v>27</v>
      </c>
      <c r="K33" s="398">
        <v>6000</v>
      </c>
      <c r="L33" s="398">
        <v>6000</v>
      </c>
      <c r="M33" s="398"/>
      <c r="N33" s="361"/>
      <c r="O33" s="535">
        <v>7000</v>
      </c>
      <c r="P33" s="428">
        <v>8000</v>
      </c>
      <c r="Q33" s="1526"/>
      <c r="R33" s="1747"/>
      <c r="S33" s="1747"/>
      <c r="T33" s="1750"/>
    </row>
    <row r="34" spans="1:20" ht="15.75" thickBot="1" x14ac:dyDescent="0.3">
      <c r="A34" s="1483"/>
      <c r="B34" s="1753"/>
      <c r="C34" s="1541"/>
      <c r="D34" s="1543"/>
      <c r="E34" s="1545"/>
      <c r="F34" s="1092"/>
      <c r="G34" s="1516"/>
      <c r="H34" s="1516"/>
      <c r="I34" s="1516"/>
      <c r="J34" s="446" t="s">
        <v>29</v>
      </c>
      <c r="K34" s="344">
        <f>SUM(K31:K33)</f>
        <v>62900</v>
      </c>
      <c r="L34" s="344">
        <f t="shared" ref="L34:P34" si="8">SUM(L31:L33)</f>
        <v>41600</v>
      </c>
      <c r="M34" s="344">
        <f t="shared" si="8"/>
        <v>0</v>
      </c>
      <c r="N34" s="345">
        <f t="shared" si="8"/>
        <v>21300</v>
      </c>
      <c r="O34" s="346">
        <f t="shared" si="8"/>
        <v>65000</v>
      </c>
      <c r="P34" s="344">
        <f t="shared" si="8"/>
        <v>67100</v>
      </c>
      <c r="Q34" s="409"/>
      <c r="R34" s="456"/>
      <c r="S34" s="456"/>
      <c r="T34" s="457"/>
    </row>
    <row r="35" spans="1:20" x14ac:dyDescent="0.25">
      <c r="A35" s="1482" t="s">
        <v>49</v>
      </c>
      <c r="B35" s="1752" t="s">
        <v>20</v>
      </c>
      <c r="C35" s="1540" t="s">
        <v>20</v>
      </c>
      <c r="D35" s="1542" t="s">
        <v>20</v>
      </c>
      <c r="E35" s="1544" t="s">
        <v>100</v>
      </c>
      <c r="F35" s="1546" t="s">
        <v>748</v>
      </c>
      <c r="G35" s="1515" t="s">
        <v>459</v>
      </c>
      <c r="H35" s="1515"/>
      <c r="I35" s="1515"/>
      <c r="J35" s="423" t="s">
        <v>27</v>
      </c>
      <c r="K35" s="360">
        <v>22300</v>
      </c>
      <c r="L35" s="360">
        <v>22300</v>
      </c>
      <c r="M35" s="360"/>
      <c r="N35" s="361"/>
      <c r="O35" s="540">
        <v>22300</v>
      </c>
      <c r="P35" s="541">
        <v>22300</v>
      </c>
      <c r="Q35" s="410" t="s">
        <v>725</v>
      </c>
      <c r="R35" s="524"/>
      <c r="S35" s="524"/>
      <c r="T35" s="525"/>
    </row>
    <row r="36" spans="1:20" ht="15.75" thickBot="1" x14ac:dyDescent="0.3">
      <c r="A36" s="1483"/>
      <c r="B36" s="1753"/>
      <c r="C36" s="1541"/>
      <c r="D36" s="1543"/>
      <c r="E36" s="1545"/>
      <c r="F36" s="1092"/>
      <c r="G36" s="1516"/>
      <c r="H36" s="1516"/>
      <c r="I36" s="1516"/>
      <c r="J36" s="343" t="s">
        <v>29</v>
      </c>
      <c r="K36" s="344">
        <f t="shared" ref="K36:P36" si="9">SUM(K35)</f>
        <v>22300</v>
      </c>
      <c r="L36" s="344">
        <f t="shared" si="9"/>
        <v>22300</v>
      </c>
      <c r="M36" s="344">
        <f t="shared" si="9"/>
        <v>0</v>
      </c>
      <c r="N36" s="414">
        <f t="shared" si="9"/>
        <v>0</v>
      </c>
      <c r="O36" s="429">
        <f t="shared" si="9"/>
        <v>22300</v>
      </c>
      <c r="P36" s="344">
        <f t="shared" si="9"/>
        <v>22300</v>
      </c>
      <c r="Q36" s="409"/>
      <c r="R36" s="456"/>
      <c r="S36" s="456"/>
      <c r="T36" s="457"/>
    </row>
    <row r="37" spans="1:20" x14ac:dyDescent="0.25">
      <c r="A37" s="1482" t="s">
        <v>49</v>
      </c>
      <c r="B37" s="1752" t="s">
        <v>20</v>
      </c>
      <c r="C37" s="1540" t="s">
        <v>20</v>
      </c>
      <c r="D37" s="1542" t="s">
        <v>20</v>
      </c>
      <c r="E37" s="1544" t="s">
        <v>103</v>
      </c>
      <c r="F37" s="1546" t="s">
        <v>486</v>
      </c>
      <c r="G37" s="1515" t="s">
        <v>459</v>
      </c>
      <c r="H37" s="1515" t="s">
        <v>460</v>
      </c>
      <c r="I37" s="1515" t="s">
        <v>461</v>
      </c>
      <c r="J37" s="423" t="s">
        <v>27</v>
      </c>
      <c r="K37" s="360">
        <v>710000</v>
      </c>
      <c r="L37" s="360">
        <v>710000</v>
      </c>
      <c r="M37" s="360"/>
      <c r="N37" s="361"/>
      <c r="O37" s="540">
        <v>710000</v>
      </c>
      <c r="P37" s="541">
        <v>710000</v>
      </c>
      <c r="Q37" s="410" t="s">
        <v>487</v>
      </c>
      <c r="R37" s="524">
        <v>5000</v>
      </c>
      <c r="S37" s="524">
        <v>5000</v>
      </c>
      <c r="T37" s="525">
        <v>4500</v>
      </c>
    </row>
    <row r="38" spans="1:20" ht="15.75" thickBot="1" x14ac:dyDescent="0.3">
      <c r="A38" s="1483"/>
      <c r="B38" s="1753"/>
      <c r="C38" s="1541"/>
      <c r="D38" s="1543"/>
      <c r="E38" s="1545"/>
      <c r="F38" s="1092"/>
      <c r="G38" s="1516"/>
      <c r="H38" s="1516"/>
      <c r="I38" s="1516"/>
      <c r="J38" s="343" t="s">
        <v>29</v>
      </c>
      <c r="K38" s="344">
        <f t="shared" ref="K38:P38" si="10">SUM(K37)</f>
        <v>710000</v>
      </c>
      <c r="L38" s="344">
        <f t="shared" si="10"/>
        <v>710000</v>
      </c>
      <c r="M38" s="344">
        <f t="shared" si="10"/>
        <v>0</v>
      </c>
      <c r="N38" s="414">
        <f t="shared" si="10"/>
        <v>0</v>
      </c>
      <c r="O38" s="429">
        <f t="shared" si="10"/>
        <v>710000</v>
      </c>
      <c r="P38" s="344">
        <f t="shared" si="10"/>
        <v>710000</v>
      </c>
      <c r="Q38" s="409"/>
      <c r="R38" s="456"/>
      <c r="S38" s="456"/>
      <c r="T38" s="457"/>
    </row>
    <row r="39" spans="1:20" ht="15.75" thickBot="1" x14ac:dyDescent="0.3">
      <c r="A39" s="233" t="s">
        <v>49</v>
      </c>
      <c r="B39" s="458" t="s">
        <v>20</v>
      </c>
      <c r="C39" s="391" t="s">
        <v>20</v>
      </c>
      <c r="D39" s="271" t="s">
        <v>20</v>
      </c>
      <c r="E39" s="1527" t="s">
        <v>67</v>
      </c>
      <c r="F39" s="1528"/>
      <c r="G39" s="1528"/>
      <c r="H39" s="1528"/>
      <c r="I39" s="1528"/>
      <c r="J39" s="1529"/>
      <c r="K39" s="349">
        <f t="shared" ref="K39:P39" si="11">SUM(K15,K17,K19,K21,K23,K26,K28,K30,K34,K36,K38)</f>
        <v>1034100</v>
      </c>
      <c r="L39" s="349">
        <f t="shared" si="11"/>
        <v>1012800</v>
      </c>
      <c r="M39" s="349">
        <f t="shared" si="11"/>
        <v>0</v>
      </c>
      <c r="N39" s="349">
        <f t="shared" si="11"/>
        <v>38800</v>
      </c>
      <c r="O39" s="349">
        <f t="shared" si="11"/>
        <v>1036200</v>
      </c>
      <c r="P39" s="349">
        <f t="shared" si="11"/>
        <v>1038300</v>
      </c>
      <c r="Q39" s="459"/>
      <c r="R39" s="460"/>
      <c r="S39" s="461"/>
      <c r="T39" s="462"/>
    </row>
    <row r="40" spans="1:20" ht="15.75" thickBot="1" x14ac:dyDescent="0.3">
      <c r="A40" s="317" t="s">
        <v>49</v>
      </c>
      <c r="B40" s="542" t="s">
        <v>20</v>
      </c>
      <c r="C40" s="393" t="s">
        <v>20</v>
      </c>
      <c r="D40" s="277" t="s">
        <v>22</v>
      </c>
      <c r="E40" s="1517" t="s">
        <v>708</v>
      </c>
      <c r="F40" s="1518"/>
      <c r="G40" s="1518"/>
      <c r="H40" s="1518"/>
      <c r="I40" s="1518"/>
      <c r="J40" s="1518"/>
      <c r="K40" s="1518"/>
      <c r="L40" s="1518"/>
      <c r="M40" s="1518"/>
      <c r="N40" s="1518"/>
      <c r="O40" s="1518"/>
      <c r="P40" s="1518"/>
      <c r="Q40" s="1200"/>
      <c r="R40" s="1200"/>
      <c r="S40" s="1200"/>
      <c r="T40" s="1201"/>
    </row>
    <row r="41" spans="1:20" ht="21.75" customHeight="1" x14ac:dyDescent="0.25">
      <c r="A41" s="1481" t="s">
        <v>49</v>
      </c>
      <c r="B41" s="1553" t="s">
        <v>20</v>
      </c>
      <c r="C41" s="1569" t="s">
        <v>20</v>
      </c>
      <c r="D41" s="1557" t="s">
        <v>22</v>
      </c>
      <c r="E41" s="1559" t="s">
        <v>20</v>
      </c>
      <c r="F41" s="1754" t="s">
        <v>488</v>
      </c>
      <c r="G41" s="1093" t="s">
        <v>94</v>
      </c>
      <c r="H41" s="1093" t="s">
        <v>489</v>
      </c>
      <c r="I41" s="1514" t="s">
        <v>132</v>
      </c>
      <c r="J41" s="330" t="s">
        <v>62</v>
      </c>
      <c r="K41" s="394">
        <v>319000</v>
      </c>
      <c r="L41" s="394">
        <v>319000</v>
      </c>
      <c r="M41" s="394"/>
      <c r="N41" s="395"/>
      <c r="O41" s="540">
        <v>319000</v>
      </c>
      <c r="P41" s="425">
        <v>319000</v>
      </c>
      <c r="Q41" s="1592" t="s">
        <v>490</v>
      </c>
      <c r="R41" s="1524">
        <v>20</v>
      </c>
      <c r="S41" s="1524">
        <v>20</v>
      </c>
      <c r="T41" s="1522">
        <v>20</v>
      </c>
    </row>
    <row r="42" spans="1:20" ht="21.75" customHeight="1" x14ac:dyDescent="0.25">
      <c r="A42" s="1482"/>
      <c r="B42" s="1538"/>
      <c r="C42" s="1540"/>
      <c r="D42" s="1542"/>
      <c r="E42" s="1544"/>
      <c r="F42" s="1755"/>
      <c r="G42" s="1515"/>
      <c r="H42" s="1515"/>
      <c r="I42" s="1515"/>
      <c r="J42" s="426" t="s">
        <v>27</v>
      </c>
      <c r="K42" s="338">
        <v>34000</v>
      </c>
      <c r="L42" s="338">
        <v>24000</v>
      </c>
      <c r="M42" s="338"/>
      <c r="N42" s="339">
        <v>10000</v>
      </c>
      <c r="O42" s="543">
        <v>34000</v>
      </c>
      <c r="P42" s="544">
        <v>34000</v>
      </c>
      <c r="Q42" s="1594"/>
      <c r="R42" s="1525"/>
      <c r="S42" s="1525"/>
      <c r="T42" s="1523"/>
    </row>
    <row r="43" spans="1:20" ht="15.75" thickBot="1" x14ac:dyDescent="0.3">
      <c r="A43" s="1483"/>
      <c r="B43" s="1554"/>
      <c r="C43" s="1556"/>
      <c r="D43" s="1558"/>
      <c r="E43" s="1560"/>
      <c r="F43" s="1756"/>
      <c r="G43" s="1094"/>
      <c r="H43" s="1094"/>
      <c r="I43" s="1751"/>
      <c r="J43" s="343" t="s">
        <v>29</v>
      </c>
      <c r="K43" s="344">
        <f>SUM(K41:K42)</f>
        <v>353000</v>
      </c>
      <c r="L43" s="344">
        <f t="shared" ref="L43:P43" si="12">SUM(L41:L42)</f>
        <v>343000</v>
      </c>
      <c r="M43" s="344">
        <f t="shared" si="12"/>
        <v>0</v>
      </c>
      <c r="N43" s="345">
        <f t="shared" si="12"/>
        <v>10000</v>
      </c>
      <c r="O43" s="346">
        <f t="shared" si="12"/>
        <v>353000</v>
      </c>
      <c r="P43" s="344">
        <f t="shared" si="12"/>
        <v>353000</v>
      </c>
      <c r="Q43" s="545"/>
      <c r="R43" s="402"/>
      <c r="S43" s="402"/>
      <c r="T43" s="403"/>
    </row>
    <row r="44" spans="1:20" ht="15.75" thickBot="1" x14ac:dyDescent="0.3">
      <c r="A44" s="233" t="s">
        <v>49</v>
      </c>
      <c r="B44" s="458" t="s">
        <v>20</v>
      </c>
      <c r="C44" s="391" t="s">
        <v>20</v>
      </c>
      <c r="D44" s="271" t="s">
        <v>22</v>
      </c>
      <c r="E44" s="1527" t="s">
        <v>67</v>
      </c>
      <c r="F44" s="1528"/>
      <c r="G44" s="1528"/>
      <c r="H44" s="1528"/>
      <c r="I44" s="1528"/>
      <c r="J44" s="1529"/>
      <c r="K44" s="349">
        <f t="shared" ref="K44:P44" si="13">SUM(K43)</f>
        <v>353000</v>
      </c>
      <c r="L44" s="349">
        <f t="shared" si="13"/>
        <v>343000</v>
      </c>
      <c r="M44" s="349">
        <f t="shared" si="13"/>
        <v>0</v>
      </c>
      <c r="N44" s="546">
        <f t="shared" si="13"/>
        <v>10000</v>
      </c>
      <c r="O44" s="349">
        <f t="shared" si="13"/>
        <v>353000</v>
      </c>
      <c r="P44" s="350">
        <f t="shared" si="13"/>
        <v>353000</v>
      </c>
      <c r="Q44" s="459"/>
      <c r="R44" s="460"/>
      <c r="S44" s="461"/>
      <c r="T44" s="462"/>
    </row>
    <row r="45" spans="1:20" ht="15.75" thickBot="1" x14ac:dyDescent="0.3">
      <c r="A45" s="293" t="s">
        <v>49</v>
      </c>
      <c r="B45" s="458" t="s">
        <v>20</v>
      </c>
      <c r="C45" s="391" t="s">
        <v>20</v>
      </c>
      <c r="D45" s="302"/>
      <c r="E45" s="1530" t="s">
        <v>183</v>
      </c>
      <c r="F45" s="1531"/>
      <c r="G45" s="1531"/>
      <c r="H45" s="1531"/>
      <c r="I45" s="1531"/>
      <c r="J45" s="1532"/>
      <c r="K45" s="463">
        <f>SUM(K39,K44)</f>
        <v>1387100</v>
      </c>
      <c r="L45" s="463">
        <f t="shared" ref="L45:N45" si="14">SUM(L39,L44)</f>
        <v>1355800</v>
      </c>
      <c r="M45" s="463">
        <f t="shared" si="14"/>
        <v>0</v>
      </c>
      <c r="N45" s="463">
        <f t="shared" si="14"/>
        <v>48800</v>
      </c>
      <c r="O45" s="463">
        <f t="shared" ref="O45:P45" si="15">SUM(O39,O44,)</f>
        <v>1389200</v>
      </c>
      <c r="P45" s="547">
        <f t="shared" si="15"/>
        <v>1391300</v>
      </c>
      <c r="Q45" s="464"/>
      <c r="R45" s="465"/>
      <c r="S45" s="466"/>
      <c r="T45" s="467"/>
    </row>
    <row r="46" spans="1:20" ht="15.75" thickBot="1" x14ac:dyDescent="0.3">
      <c r="A46" s="233" t="s">
        <v>49</v>
      </c>
      <c r="B46" s="458" t="s">
        <v>20</v>
      </c>
      <c r="C46" s="468"/>
      <c r="D46" s="306"/>
      <c r="E46" s="1533" t="s">
        <v>29</v>
      </c>
      <c r="F46" s="1534"/>
      <c r="G46" s="1534"/>
      <c r="H46" s="1534"/>
      <c r="I46" s="1534"/>
      <c r="J46" s="1535"/>
      <c r="K46" s="469">
        <f t="shared" ref="K46:P46" si="16">SUM(K45)</f>
        <v>1387100</v>
      </c>
      <c r="L46" s="469">
        <f t="shared" si="16"/>
        <v>1355800</v>
      </c>
      <c r="M46" s="469">
        <f t="shared" si="16"/>
        <v>0</v>
      </c>
      <c r="N46" s="469">
        <f t="shared" si="16"/>
        <v>48800</v>
      </c>
      <c r="O46" s="469">
        <f t="shared" si="16"/>
        <v>1389200</v>
      </c>
      <c r="P46" s="548">
        <f t="shared" si="16"/>
        <v>1391300</v>
      </c>
      <c r="Q46" s="470"/>
      <c r="R46" s="471"/>
      <c r="S46" s="472"/>
      <c r="T46" s="473"/>
    </row>
    <row r="49" spans="6:11" ht="38.25" x14ac:dyDescent="0.25">
      <c r="F49" s="181" t="s">
        <v>184</v>
      </c>
      <c r="G49" s="309" t="s">
        <v>27</v>
      </c>
      <c r="H49" s="183">
        <f>SUM(K12,K14,K16,K18,K20,K22,K24,K27,K29,K31,K32,K33,K35,K37,K42)</f>
        <v>1068100</v>
      </c>
      <c r="I49" s="183">
        <f t="shared" ref="I49:K49" si="17">SUM(L12,L14,L16,L18,L20,L22,L24,L27,L29,L31,L32,L33,L35,L37,L42)</f>
        <v>1036800</v>
      </c>
      <c r="J49" s="183">
        <f t="shared" si="17"/>
        <v>0</v>
      </c>
      <c r="K49" s="183">
        <f t="shared" si="17"/>
        <v>48800</v>
      </c>
    </row>
    <row r="50" spans="6:11" ht="38.25" x14ac:dyDescent="0.25">
      <c r="F50" s="181" t="s">
        <v>185</v>
      </c>
      <c r="G50" s="309" t="s">
        <v>62</v>
      </c>
      <c r="H50" s="183">
        <f>SUM(K41)</f>
        <v>319000</v>
      </c>
      <c r="I50" s="183">
        <f t="shared" ref="I50:K50" si="18">SUM(L41)</f>
        <v>319000</v>
      </c>
      <c r="J50" s="183">
        <f t="shared" si="18"/>
        <v>0</v>
      </c>
      <c r="K50" s="183">
        <f t="shared" si="18"/>
        <v>0</v>
      </c>
    </row>
    <row r="51" spans="6:11" ht="25.5" x14ac:dyDescent="0.25">
      <c r="F51" s="186" t="s">
        <v>190</v>
      </c>
      <c r="G51" s="474"/>
      <c r="H51" s="508">
        <f>SUM(H50,H49)</f>
        <v>1387100</v>
      </c>
      <c r="I51" s="508">
        <f t="shared" ref="I51:K51" si="19">SUM(I50,I49)</f>
        <v>1355800</v>
      </c>
      <c r="J51" s="508">
        <f t="shared" si="19"/>
        <v>0</v>
      </c>
      <c r="K51" s="508">
        <f t="shared" si="19"/>
        <v>48800</v>
      </c>
    </row>
    <row r="52" spans="6:11" x14ac:dyDescent="0.25">
      <c r="F52" s="190" t="s">
        <v>305</v>
      </c>
      <c r="G52" s="314"/>
      <c r="H52" s="192">
        <f>SUM(H51)</f>
        <v>1387100</v>
      </c>
      <c r="I52" s="192">
        <f>SUM(I51)</f>
        <v>1355800</v>
      </c>
      <c r="J52" s="192">
        <v>0</v>
      </c>
      <c r="K52" s="192">
        <f>SUM(K51)</f>
        <v>48800</v>
      </c>
    </row>
  </sheetData>
  <mergeCells count="161"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B8:T8"/>
    <mergeCell ref="C9:T9"/>
    <mergeCell ref="D10:T10"/>
    <mergeCell ref="E11:T11"/>
    <mergeCell ref="A12:A15"/>
    <mergeCell ref="B12:B15"/>
    <mergeCell ref="C12:C15"/>
    <mergeCell ref="D12:D15"/>
    <mergeCell ref="E12:E15"/>
    <mergeCell ref="F12:F15"/>
    <mergeCell ref="M12:M13"/>
    <mergeCell ref="N12:N13"/>
    <mergeCell ref="O12:O13"/>
    <mergeCell ref="P12:P13"/>
    <mergeCell ref="J12:J13"/>
    <mergeCell ref="K12:K13"/>
    <mergeCell ref="L12:L13"/>
    <mergeCell ref="A16:A17"/>
    <mergeCell ref="B16:B17"/>
    <mergeCell ref="C16:C17"/>
    <mergeCell ref="D16:D17"/>
    <mergeCell ref="E16:E17"/>
    <mergeCell ref="F16:F17"/>
    <mergeCell ref="G12:G15"/>
    <mergeCell ref="H12:H15"/>
    <mergeCell ref="I12:I15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M24:M25"/>
    <mergeCell ref="N24:N25"/>
    <mergeCell ref="O24:O25"/>
    <mergeCell ref="P24:P25"/>
    <mergeCell ref="A27:A28"/>
    <mergeCell ref="B27:B28"/>
    <mergeCell ref="C27:C28"/>
    <mergeCell ref="D27:D28"/>
    <mergeCell ref="E27:E28"/>
    <mergeCell ref="F27:F28"/>
    <mergeCell ref="G24:G26"/>
    <mergeCell ref="H24:H26"/>
    <mergeCell ref="I24:I26"/>
    <mergeCell ref="J24:J25"/>
    <mergeCell ref="K24:K25"/>
    <mergeCell ref="L24:L25"/>
    <mergeCell ref="A24:A26"/>
    <mergeCell ref="B24:B26"/>
    <mergeCell ref="C24:C26"/>
    <mergeCell ref="D24:D26"/>
    <mergeCell ref="E24:E26"/>
    <mergeCell ref="F24:F26"/>
    <mergeCell ref="G27:G28"/>
    <mergeCell ref="H27:H28"/>
    <mergeCell ref="A41:A43"/>
    <mergeCell ref="B41:B43"/>
    <mergeCell ref="C41:C43"/>
    <mergeCell ref="D41:D43"/>
    <mergeCell ref="E41:E43"/>
    <mergeCell ref="F41:F43"/>
    <mergeCell ref="G41:G43"/>
    <mergeCell ref="H41:H43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I31:I34"/>
    <mergeCell ref="A37:A38"/>
    <mergeCell ref="B37:B38"/>
    <mergeCell ref="C37:C38"/>
    <mergeCell ref="D37:D38"/>
    <mergeCell ref="E37:E38"/>
    <mergeCell ref="A31:A34"/>
    <mergeCell ref="B31:B34"/>
    <mergeCell ref="C31:C34"/>
    <mergeCell ref="D31:D34"/>
    <mergeCell ref="E31:E34"/>
    <mergeCell ref="F31:F34"/>
    <mergeCell ref="G31:G34"/>
    <mergeCell ref="H31:H34"/>
    <mergeCell ref="A35:A36"/>
    <mergeCell ref="B35:B36"/>
    <mergeCell ref="C35:C36"/>
    <mergeCell ref="D35:D36"/>
    <mergeCell ref="E35:E36"/>
    <mergeCell ref="F35:F36"/>
    <mergeCell ref="G35:G36"/>
    <mergeCell ref="H35:H36"/>
    <mergeCell ref="Q31:Q33"/>
    <mergeCell ref="R31:R33"/>
    <mergeCell ref="S31:S33"/>
    <mergeCell ref="T31:T33"/>
    <mergeCell ref="E45:J45"/>
    <mergeCell ref="E46:J46"/>
    <mergeCell ref="I41:I43"/>
    <mergeCell ref="Q41:Q42"/>
    <mergeCell ref="R41:R42"/>
    <mergeCell ref="S41:S42"/>
    <mergeCell ref="T41:T42"/>
    <mergeCell ref="E44:J44"/>
    <mergeCell ref="E39:J39"/>
    <mergeCell ref="E40:T40"/>
    <mergeCell ref="F37:F38"/>
    <mergeCell ref="G37:G38"/>
    <mergeCell ref="H37:H38"/>
    <mergeCell ref="I37:I38"/>
    <mergeCell ref="I35:I36"/>
  </mergeCells>
  <pageMargins left="0.25" right="0.25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E4A2-6E6B-4069-B2D9-6B19A183DEE2}">
  <sheetPr>
    <pageSetUpPr fitToPage="1"/>
  </sheetPr>
  <dimension ref="A1:DH164"/>
  <sheetViews>
    <sheetView topLeftCell="A145" zoomScale="115" zoomScaleNormal="115" workbookViewId="0">
      <selection activeCell="N29" sqref="N29"/>
    </sheetView>
  </sheetViews>
  <sheetFormatPr defaultRowHeight="15" outlineLevelRow="1" x14ac:dyDescent="0.25"/>
  <cols>
    <col min="1" max="5" width="4.140625" customWidth="1"/>
    <col min="6" max="6" width="23.85546875" customWidth="1"/>
    <col min="11" max="11" width="10.140625" bestFit="1" customWidth="1"/>
    <col min="17" max="17" width="23.85546875" customWidth="1"/>
  </cols>
  <sheetData>
    <row r="1" spans="1:112" ht="18.75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9"/>
      <c r="T1" s="3"/>
    </row>
    <row r="2" spans="1:112" x14ac:dyDescent="0.25">
      <c r="A2" s="1596" t="s">
        <v>759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</row>
    <row r="3" spans="1:112" x14ac:dyDescent="0.25">
      <c r="A3" s="1596" t="s">
        <v>491</v>
      </c>
      <c r="B3" s="1596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  <c r="Q3" s="1597"/>
      <c r="R3" s="1597"/>
      <c r="S3" s="1597"/>
      <c r="T3" s="1597"/>
    </row>
    <row r="4" spans="1:112" ht="15.75" thickBot="1" x14ac:dyDescent="0.3">
      <c r="A4" s="1596" t="s">
        <v>1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</row>
    <row r="5" spans="1:112" ht="14.45" customHeight="1" x14ac:dyDescent="0.25">
      <c r="A5" s="1598" t="s">
        <v>2</v>
      </c>
      <c r="B5" s="1600" t="s">
        <v>3</v>
      </c>
      <c r="C5" s="1598" t="s">
        <v>4</v>
      </c>
      <c r="D5" s="1598" t="s">
        <v>5</v>
      </c>
      <c r="E5" s="1598" t="s">
        <v>6</v>
      </c>
      <c r="F5" s="1602" t="s">
        <v>7</v>
      </c>
      <c r="G5" s="1604" t="s">
        <v>8</v>
      </c>
      <c r="H5" s="1604" t="s">
        <v>10</v>
      </c>
      <c r="I5" s="1604" t="s">
        <v>9</v>
      </c>
      <c r="J5" s="1617" t="s">
        <v>11</v>
      </c>
      <c r="K5" s="1620" t="s">
        <v>762</v>
      </c>
      <c r="L5" s="1621"/>
      <c r="M5" s="1621"/>
      <c r="N5" s="1622"/>
      <c r="O5" s="1623" t="s">
        <v>193</v>
      </c>
      <c r="P5" s="1604" t="s">
        <v>761</v>
      </c>
      <c r="Q5" s="1606" t="s">
        <v>12</v>
      </c>
      <c r="R5" s="1607"/>
      <c r="S5" s="1607"/>
      <c r="T5" s="1608"/>
    </row>
    <row r="6" spans="1:112" x14ac:dyDescent="0.25">
      <c r="A6" s="1599"/>
      <c r="B6" s="1601"/>
      <c r="C6" s="1599"/>
      <c r="D6" s="1599"/>
      <c r="E6" s="1599"/>
      <c r="F6" s="1603"/>
      <c r="G6" s="1605"/>
      <c r="H6" s="1605"/>
      <c r="I6" s="1605"/>
      <c r="J6" s="1618"/>
      <c r="K6" s="1609" t="s">
        <v>13</v>
      </c>
      <c r="L6" s="1611" t="s">
        <v>14</v>
      </c>
      <c r="M6" s="1611"/>
      <c r="N6" s="1612" t="s">
        <v>15</v>
      </c>
      <c r="O6" s="1609"/>
      <c r="P6" s="1605"/>
      <c r="Q6" s="1614" t="s">
        <v>16</v>
      </c>
      <c r="R6" s="1611" t="s">
        <v>17</v>
      </c>
      <c r="S6" s="1611"/>
      <c r="T6" s="1616"/>
    </row>
    <row r="7" spans="1:112" ht="55.9" customHeight="1" thickBot="1" x14ac:dyDescent="0.3">
      <c r="A7" s="1599"/>
      <c r="B7" s="1601"/>
      <c r="C7" s="1599"/>
      <c r="D7" s="1599"/>
      <c r="E7" s="1599"/>
      <c r="F7" s="1603"/>
      <c r="G7" s="1605"/>
      <c r="H7" s="1605"/>
      <c r="I7" s="1605"/>
      <c r="J7" s="1619"/>
      <c r="K7" s="1610"/>
      <c r="L7" s="387" t="s">
        <v>13</v>
      </c>
      <c r="M7" s="387" t="s">
        <v>18</v>
      </c>
      <c r="N7" s="1613"/>
      <c r="O7" s="1610"/>
      <c r="P7" s="1624"/>
      <c r="Q7" s="1615"/>
      <c r="R7" s="388" t="s">
        <v>19</v>
      </c>
      <c r="S7" s="389" t="s">
        <v>194</v>
      </c>
      <c r="T7" s="389" t="s">
        <v>760</v>
      </c>
    </row>
    <row r="8" spans="1:112" ht="15.75" thickBot="1" x14ac:dyDescent="0.3">
      <c r="A8" s="233" t="s">
        <v>55</v>
      </c>
      <c r="B8" s="1585" t="s">
        <v>492</v>
      </c>
      <c r="C8" s="1585"/>
      <c r="D8" s="1585"/>
      <c r="E8" s="1585"/>
      <c r="F8" s="1585"/>
      <c r="G8" s="1585"/>
      <c r="H8" s="1585"/>
      <c r="I8" s="1585"/>
      <c r="J8" s="1585"/>
      <c r="K8" s="1585"/>
      <c r="L8" s="1585"/>
      <c r="M8" s="1585"/>
      <c r="N8" s="1585"/>
      <c r="O8" s="1585"/>
      <c r="P8" s="1585"/>
      <c r="Q8" s="1585"/>
      <c r="R8" s="1585"/>
      <c r="S8" s="1585"/>
      <c r="T8" s="1586"/>
      <c r="U8" s="234"/>
    </row>
    <row r="9" spans="1:112" s="12" customFormat="1" ht="25.9" customHeight="1" outlineLevel="1" collapsed="1" thickBot="1" x14ac:dyDescent="0.25">
      <c r="A9" s="233" t="s">
        <v>55</v>
      </c>
      <c r="B9" s="390" t="s">
        <v>20</v>
      </c>
      <c r="C9" s="1835" t="s">
        <v>493</v>
      </c>
      <c r="D9" s="1836"/>
      <c r="E9" s="1836"/>
      <c r="F9" s="1836"/>
      <c r="G9" s="1836"/>
      <c r="H9" s="1836"/>
      <c r="I9" s="1836"/>
      <c r="J9" s="1836"/>
      <c r="K9" s="1836"/>
      <c r="L9" s="1836"/>
      <c r="M9" s="1836"/>
      <c r="N9" s="1836"/>
      <c r="O9" s="1836"/>
      <c r="P9" s="1836"/>
      <c r="Q9" s="1836"/>
      <c r="R9" s="1836"/>
      <c r="S9" s="1836"/>
      <c r="T9" s="1837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</row>
    <row r="10" spans="1:112" ht="15.75" thickBot="1" x14ac:dyDescent="0.3">
      <c r="A10" s="233" t="s">
        <v>55</v>
      </c>
      <c r="B10" s="390" t="s">
        <v>20</v>
      </c>
      <c r="C10" s="391" t="s">
        <v>20</v>
      </c>
      <c r="D10" s="1838" t="s">
        <v>494</v>
      </c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  <c r="Q10" s="1839"/>
      <c r="R10" s="1839"/>
      <c r="S10" s="1839"/>
      <c r="T10" s="1840"/>
    </row>
    <row r="11" spans="1:112" ht="15.75" thickBot="1" x14ac:dyDescent="0.3">
      <c r="A11" s="317" t="s">
        <v>55</v>
      </c>
      <c r="B11" s="392" t="s">
        <v>20</v>
      </c>
      <c r="C11" s="393" t="s">
        <v>20</v>
      </c>
      <c r="D11" s="239" t="s">
        <v>20</v>
      </c>
      <c r="E11" s="1517" t="s">
        <v>495</v>
      </c>
      <c r="F11" s="1518"/>
      <c r="G11" s="1518"/>
      <c r="H11" s="1518"/>
      <c r="I11" s="1518"/>
      <c r="J11" s="1518"/>
      <c r="K11" s="1518"/>
      <c r="L11" s="1518"/>
      <c r="M11" s="1518"/>
      <c r="N11" s="1518"/>
      <c r="O11" s="1518"/>
      <c r="P11" s="1518"/>
      <c r="Q11" s="1518"/>
      <c r="R11" s="1518"/>
      <c r="S11" s="1518"/>
      <c r="T11" s="1519"/>
    </row>
    <row r="12" spans="1:112" ht="21" x14ac:dyDescent="0.25">
      <c r="A12" s="1481" t="s">
        <v>55</v>
      </c>
      <c r="B12" s="1757" t="s">
        <v>20</v>
      </c>
      <c r="C12" s="1569" t="s">
        <v>20</v>
      </c>
      <c r="D12" s="1557" t="s">
        <v>20</v>
      </c>
      <c r="E12" s="1559" t="s">
        <v>20</v>
      </c>
      <c r="F12" s="1841" t="s">
        <v>496</v>
      </c>
      <c r="G12" s="1093" t="s">
        <v>444</v>
      </c>
      <c r="H12" s="1093" t="s">
        <v>497</v>
      </c>
      <c r="I12" s="1514" t="s">
        <v>498</v>
      </c>
      <c r="J12" s="441" t="s">
        <v>27</v>
      </c>
      <c r="K12" s="442">
        <v>5000</v>
      </c>
      <c r="L12" s="442">
        <v>5000</v>
      </c>
      <c r="M12" s="442"/>
      <c r="N12" s="975"/>
      <c r="O12" s="951">
        <v>5000</v>
      </c>
      <c r="P12" s="549">
        <v>5000</v>
      </c>
      <c r="Q12" s="539" t="s">
        <v>499</v>
      </c>
      <c r="R12" s="521">
        <v>5</v>
      </c>
      <c r="S12" s="521">
        <v>5</v>
      </c>
      <c r="T12" s="522">
        <v>5</v>
      </c>
    </row>
    <row r="13" spans="1:112" ht="22.9" customHeight="1" thickBot="1" x14ac:dyDescent="0.3">
      <c r="A13" s="1483"/>
      <c r="B13" s="1758"/>
      <c r="C13" s="1556"/>
      <c r="D13" s="1558"/>
      <c r="E13" s="1560"/>
      <c r="F13" s="1842"/>
      <c r="G13" s="1094"/>
      <c r="H13" s="1094"/>
      <c r="I13" s="1516"/>
      <c r="J13" s="343" t="s">
        <v>29</v>
      </c>
      <c r="K13" s="344">
        <f t="shared" ref="K13:P14" si="0">SUM(K12)</f>
        <v>5000</v>
      </c>
      <c r="L13" s="344">
        <f t="shared" si="0"/>
        <v>5000</v>
      </c>
      <c r="M13" s="344">
        <f t="shared" si="0"/>
        <v>0</v>
      </c>
      <c r="N13" s="414">
        <f t="shared" si="0"/>
        <v>0</v>
      </c>
      <c r="O13" s="429">
        <f t="shared" si="0"/>
        <v>5000</v>
      </c>
      <c r="P13" s="344">
        <f t="shared" si="0"/>
        <v>5000</v>
      </c>
      <c r="Q13" s="420"/>
      <c r="R13" s="550"/>
      <c r="S13" s="550"/>
      <c r="T13" s="551"/>
    </row>
    <row r="14" spans="1:112" ht="15.75" thickBot="1" x14ac:dyDescent="0.3">
      <c r="A14" s="380" t="s">
        <v>55</v>
      </c>
      <c r="B14" s="458" t="s">
        <v>20</v>
      </c>
      <c r="C14" s="391" t="s">
        <v>20</v>
      </c>
      <c r="D14" s="271" t="s">
        <v>20</v>
      </c>
      <c r="E14" s="1527" t="s">
        <v>67</v>
      </c>
      <c r="F14" s="1528"/>
      <c r="G14" s="1528"/>
      <c r="H14" s="1528"/>
      <c r="I14" s="1528"/>
      <c r="J14" s="1529"/>
      <c r="K14" s="349">
        <f t="shared" si="0"/>
        <v>5000</v>
      </c>
      <c r="L14" s="349">
        <f t="shared" si="0"/>
        <v>5000</v>
      </c>
      <c r="M14" s="349">
        <f t="shared" si="0"/>
        <v>0</v>
      </c>
      <c r="N14" s="349">
        <f t="shared" si="0"/>
        <v>0</v>
      </c>
      <c r="O14" s="349">
        <f t="shared" si="0"/>
        <v>5000</v>
      </c>
      <c r="P14" s="349">
        <f t="shared" si="0"/>
        <v>5000</v>
      </c>
      <c r="Q14" s="459"/>
      <c r="R14" s="460"/>
      <c r="S14" s="461"/>
      <c r="T14" s="462"/>
    </row>
    <row r="15" spans="1:112" ht="15.75" thickBot="1" x14ac:dyDescent="0.3">
      <c r="A15" s="293" t="s">
        <v>55</v>
      </c>
      <c r="B15" s="458" t="s">
        <v>20</v>
      </c>
      <c r="C15" s="391" t="s">
        <v>20</v>
      </c>
      <c r="D15" s="302"/>
      <c r="E15" s="1530" t="s">
        <v>183</v>
      </c>
      <c r="F15" s="1531"/>
      <c r="G15" s="1531"/>
      <c r="H15" s="1531"/>
      <c r="I15" s="1531"/>
      <c r="J15" s="1532"/>
      <c r="K15" s="463">
        <f t="shared" ref="K15:P15" si="1">SUM(K14,)</f>
        <v>5000</v>
      </c>
      <c r="L15" s="463">
        <f t="shared" si="1"/>
        <v>5000</v>
      </c>
      <c r="M15" s="463">
        <f t="shared" si="1"/>
        <v>0</v>
      </c>
      <c r="N15" s="463">
        <f t="shared" si="1"/>
        <v>0</v>
      </c>
      <c r="O15" s="463">
        <f t="shared" si="1"/>
        <v>5000</v>
      </c>
      <c r="P15" s="463">
        <f t="shared" si="1"/>
        <v>5000</v>
      </c>
      <c r="Q15" s="464"/>
      <c r="R15" s="465"/>
      <c r="S15" s="466"/>
      <c r="T15" s="467"/>
    </row>
    <row r="16" spans="1:112" ht="25.15" customHeight="1" thickBot="1" x14ac:dyDescent="0.3">
      <c r="A16" s="233" t="s">
        <v>55</v>
      </c>
      <c r="B16" s="390" t="s">
        <v>20</v>
      </c>
      <c r="C16" s="391" t="s">
        <v>22</v>
      </c>
      <c r="D16" s="1832" t="s">
        <v>500</v>
      </c>
      <c r="E16" s="1833"/>
      <c r="F16" s="1833"/>
      <c r="G16" s="1833"/>
      <c r="H16" s="1833"/>
      <c r="I16" s="1833"/>
      <c r="J16" s="1833"/>
      <c r="K16" s="1833"/>
      <c r="L16" s="1833"/>
      <c r="M16" s="1833"/>
      <c r="N16" s="1833"/>
      <c r="O16" s="1833"/>
      <c r="P16" s="1833"/>
      <c r="Q16" s="1833"/>
      <c r="R16" s="1833"/>
      <c r="S16" s="1833"/>
      <c r="T16" s="1834"/>
    </row>
    <row r="17" spans="1:21" ht="15.75" thickBot="1" x14ac:dyDescent="0.3">
      <c r="A17" s="233" t="s">
        <v>55</v>
      </c>
      <c r="B17" s="552" t="s">
        <v>20</v>
      </c>
      <c r="C17" s="391" t="s">
        <v>22</v>
      </c>
      <c r="D17" s="295" t="s">
        <v>20</v>
      </c>
      <c r="E17" s="1199" t="s">
        <v>501</v>
      </c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1"/>
    </row>
    <row r="18" spans="1:21" ht="21" x14ac:dyDescent="0.25">
      <c r="A18" s="977" t="s">
        <v>55</v>
      </c>
      <c r="B18" s="950" t="s">
        <v>20</v>
      </c>
      <c r="C18" s="933" t="s">
        <v>22</v>
      </c>
      <c r="D18" s="939" t="s">
        <v>20</v>
      </c>
      <c r="E18" s="553" t="s">
        <v>20</v>
      </c>
      <c r="F18" s="554" t="s">
        <v>502</v>
      </c>
      <c r="G18" s="555" t="s">
        <v>459</v>
      </c>
      <c r="H18" s="555"/>
      <c r="I18" s="555" t="s">
        <v>503</v>
      </c>
      <c r="J18" s="976"/>
      <c r="K18" s="331"/>
      <c r="L18" s="331"/>
      <c r="M18" s="331"/>
      <c r="N18" s="405"/>
      <c r="O18" s="898"/>
      <c r="P18" s="334"/>
      <c r="Q18" s="556"/>
      <c r="R18" s="510"/>
      <c r="S18" s="510"/>
      <c r="T18" s="516"/>
      <c r="U18" s="263"/>
    </row>
    <row r="19" spans="1:21" ht="18" customHeight="1" x14ac:dyDescent="0.25">
      <c r="A19" s="1818"/>
      <c r="B19" s="1793"/>
      <c r="C19" s="1794"/>
      <c r="D19" s="1795"/>
      <c r="E19" s="1796"/>
      <c r="F19" s="1797" t="s">
        <v>504</v>
      </c>
      <c r="G19" s="1786" t="s">
        <v>25</v>
      </c>
      <c r="H19" s="1786" t="s">
        <v>505</v>
      </c>
      <c r="I19" s="1786" t="s">
        <v>506</v>
      </c>
      <c r="J19" s="889" t="s">
        <v>27</v>
      </c>
      <c r="K19" s="398">
        <v>800</v>
      </c>
      <c r="L19" s="398">
        <v>800</v>
      </c>
      <c r="M19" s="398"/>
      <c r="N19" s="400"/>
      <c r="O19" s="427"/>
      <c r="P19" s="428"/>
      <c r="Q19" s="1787" t="s">
        <v>247</v>
      </c>
      <c r="R19" s="1821">
        <v>5</v>
      </c>
      <c r="S19" s="1821">
        <v>0</v>
      </c>
      <c r="T19" s="1817">
        <v>0</v>
      </c>
    </row>
    <row r="20" spans="1:21" x14ac:dyDescent="0.25">
      <c r="A20" s="1818"/>
      <c r="B20" s="1793"/>
      <c r="C20" s="1794"/>
      <c r="D20" s="1795"/>
      <c r="E20" s="1796"/>
      <c r="F20" s="1798"/>
      <c r="G20" s="1786"/>
      <c r="H20" s="1786"/>
      <c r="I20" s="1786"/>
      <c r="J20" s="359" t="s">
        <v>166</v>
      </c>
      <c r="K20" s="360">
        <v>800</v>
      </c>
      <c r="L20" s="360">
        <v>800</v>
      </c>
      <c r="M20" s="360"/>
      <c r="N20" s="361"/>
      <c r="O20" s="540"/>
      <c r="P20" s="361"/>
      <c r="Q20" s="1593"/>
      <c r="R20" s="1746"/>
      <c r="S20" s="1746"/>
      <c r="T20" s="1749"/>
    </row>
    <row r="21" spans="1:21" x14ac:dyDescent="0.25">
      <c r="A21" s="1818"/>
      <c r="B21" s="1793"/>
      <c r="C21" s="1794"/>
      <c r="D21" s="1795"/>
      <c r="E21" s="1796"/>
      <c r="F21" s="1798"/>
      <c r="G21" s="1786"/>
      <c r="H21" s="1786"/>
      <c r="I21" s="1786"/>
      <c r="J21" s="359" t="s">
        <v>507</v>
      </c>
      <c r="K21" s="360"/>
      <c r="L21" s="360"/>
      <c r="M21" s="360"/>
      <c r="N21" s="361"/>
      <c r="O21" s="540"/>
      <c r="P21" s="361"/>
      <c r="Q21" s="1593"/>
      <c r="R21" s="1746"/>
      <c r="S21" s="1746"/>
      <c r="T21" s="1749"/>
    </row>
    <row r="22" spans="1:21" x14ac:dyDescent="0.25">
      <c r="A22" s="1818"/>
      <c r="B22" s="1793"/>
      <c r="C22" s="1794"/>
      <c r="D22" s="1795"/>
      <c r="E22" s="1796"/>
      <c r="F22" s="1798"/>
      <c r="G22" s="1786"/>
      <c r="H22" s="1786"/>
      <c r="I22" s="1786"/>
      <c r="J22" s="359" t="s">
        <v>357</v>
      </c>
      <c r="K22" s="360"/>
      <c r="L22" s="360"/>
      <c r="M22" s="360"/>
      <c r="N22" s="361"/>
      <c r="O22" s="540"/>
      <c r="P22" s="361"/>
      <c r="Q22" s="1593"/>
      <c r="R22" s="1746"/>
      <c r="S22" s="1746"/>
      <c r="T22" s="1749"/>
    </row>
    <row r="23" spans="1:21" x14ac:dyDescent="0.25">
      <c r="A23" s="1818"/>
      <c r="B23" s="1793"/>
      <c r="C23" s="1794"/>
      <c r="D23" s="1795"/>
      <c r="E23" s="1796"/>
      <c r="F23" s="1809"/>
      <c r="G23" s="1786"/>
      <c r="H23" s="1786"/>
      <c r="I23" s="1786"/>
      <c r="J23" s="359" t="s">
        <v>239</v>
      </c>
      <c r="K23" s="360">
        <v>9800</v>
      </c>
      <c r="L23" s="360">
        <v>9800</v>
      </c>
      <c r="M23" s="360"/>
      <c r="N23" s="361"/>
      <c r="O23" s="540"/>
      <c r="P23" s="361"/>
      <c r="Q23" s="1594"/>
      <c r="R23" s="1747"/>
      <c r="S23" s="1747"/>
      <c r="T23" s="1750"/>
    </row>
    <row r="24" spans="1:21" x14ac:dyDescent="0.25">
      <c r="A24" s="558"/>
      <c r="B24" s="559"/>
      <c r="C24" s="560"/>
      <c r="D24" s="561"/>
      <c r="E24" s="562"/>
      <c r="F24" s="563"/>
      <c r="G24" s="564"/>
      <c r="H24" s="564"/>
      <c r="I24" s="564"/>
      <c r="J24" s="565" t="s">
        <v>508</v>
      </c>
      <c r="K24" s="566">
        <f t="shared" ref="K24:P24" si="2">SUM(K19,K20,K21,K22,K23,)</f>
        <v>11400</v>
      </c>
      <c r="L24" s="566">
        <f t="shared" si="2"/>
        <v>11400</v>
      </c>
      <c r="M24" s="566">
        <f t="shared" si="2"/>
        <v>0</v>
      </c>
      <c r="N24" s="567">
        <f t="shared" si="2"/>
        <v>0</v>
      </c>
      <c r="O24" s="568">
        <f t="shared" si="2"/>
        <v>0</v>
      </c>
      <c r="P24" s="566">
        <f t="shared" si="2"/>
        <v>0</v>
      </c>
      <c r="Q24" s="569"/>
      <c r="R24" s="570"/>
      <c r="S24" s="570"/>
      <c r="T24" s="571"/>
    </row>
    <row r="25" spans="1:21" ht="17.45" customHeight="1" thickBot="1" x14ac:dyDescent="0.3">
      <c r="A25" s="572"/>
      <c r="B25" s="573"/>
      <c r="C25" s="574"/>
      <c r="D25" s="575"/>
      <c r="E25" s="576"/>
      <c r="F25" s="577"/>
      <c r="G25" s="578"/>
      <c r="H25" s="578"/>
      <c r="I25" s="578"/>
      <c r="J25" s="446" t="s">
        <v>29</v>
      </c>
      <c r="K25" s="447">
        <f t="shared" ref="K25:P25" si="3">SUM(K18,K24,)</f>
        <v>11400</v>
      </c>
      <c r="L25" s="447">
        <f t="shared" si="3"/>
        <v>11400</v>
      </c>
      <c r="M25" s="447">
        <f t="shared" si="3"/>
        <v>0</v>
      </c>
      <c r="N25" s="345">
        <f t="shared" si="3"/>
        <v>0</v>
      </c>
      <c r="O25" s="449">
        <f t="shared" si="3"/>
        <v>0</v>
      </c>
      <c r="P25" s="447">
        <f t="shared" si="3"/>
        <v>0</v>
      </c>
      <c r="Q25" s="579"/>
      <c r="R25" s="550"/>
      <c r="S25" s="550"/>
      <c r="T25" s="551"/>
    </row>
    <row r="26" spans="1:21" ht="21" x14ac:dyDescent="0.25">
      <c r="A26" s="317" t="s">
        <v>55</v>
      </c>
      <c r="B26" s="949" t="s">
        <v>20</v>
      </c>
      <c r="C26" s="393" t="s">
        <v>22</v>
      </c>
      <c r="D26" s="941" t="s">
        <v>20</v>
      </c>
      <c r="E26" s="942" t="s">
        <v>22</v>
      </c>
      <c r="F26" s="916" t="s">
        <v>509</v>
      </c>
      <c r="G26" s="928"/>
      <c r="H26" s="928"/>
      <c r="I26" s="928" t="s">
        <v>510</v>
      </c>
      <c r="J26" s="515"/>
      <c r="K26" s="394"/>
      <c r="L26" s="394"/>
      <c r="M26" s="394"/>
      <c r="N26" s="649"/>
      <c r="O26" s="535"/>
      <c r="P26" s="428"/>
      <c r="Q26" s="580"/>
      <c r="R26" s="581"/>
      <c r="S26" s="581"/>
      <c r="T26" s="582"/>
    </row>
    <row r="27" spans="1:21" ht="18" customHeight="1" x14ac:dyDescent="0.25">
      <c r="A27" s="1792"/>
      <c r="B27" s="1793"/>
      <c r="C27" s="1794"/>
      <c r="D27" s="1795"/>
      <c r="E27" s="1796"/>
      <c r="F27" s="1797" t="s">
        <v>511</v>
      </c>
      <c r="G27" s="1786" t="s">
        <v>25</v>
      </c>
      <c r="H27" s="1786" t="s">
        <v>512</v>
      </c>
      <c r="I27" s="1786" t="s">
        <v>169</v>
      </c>
      <c r="J27" s="889" t="s">
        <v>27</v>
      </c>
      <c r="K27" s="398"/>
      <c r="L27" s="398"/>
      <c r="M27" s="398"/>
      <c r="N27" s="399"/>
      <c r="O27" s="543"/>
      <c r="P27" s="428"/>
      <c r="Q27" s="1787" t="s">
        <v>297</v>
      </c>
      <c r="R27" s="1821">
        <v>1</v>
      </c>
      <c r="S27" s="1821">
        <v>0</v>
      </c>
      <c r="T27" s="1817">
        <v>0</v>
      </c>
    </row>
    <row r="28" spans="1:21" x14ac:dyDescent="0.25">
      <c r="A28" s="1792"/>
      <c r="B28" s="1793"/>
      <c r="C28" s="1794"/>
      <c r="D28" s="1795"/>
      <c r="E28" s="1796"/>
      <c r="F28" s="1798"/>
      <c r="G28" s="1786"/>
      <c r="H28" s="1786"/>
      <c r="I28" s="1786"/>
      <c r="J28" s="359" t="s">
        <v>357</v>
      </c>
      <c r="K28" s="360"/>
      <c r="L28" s="360"/>
      <c r="M28" s="360"/>
      <c r="N28" s="361"/>
      <c r="O28" s="540"/>
      <c r="P28" s="425"/>
      <c r="Q28" s="1593"/>
      <c r="R28" s="1746"/>
      <c r="S28" s="1746"/>
      <c r="T28" s="1749"/>
    </row>
    <row r="29" spans="1:21" x14ac:dyDescent="0.25">
      <c r="A29" s="1792"/>
      <c r="B29" s="1793"/>
      <c r="C29" s="1794"/>
      <c r="D29" s="1795"/>
      <c r="E29" s="1796"/>
      <c r="F29" s="1798"/>
      <c r="G29" s="1786"/>
      <c r="H29" s="1786"/>
      <c r="I29" s="1786"/>
      <c r="J29" s="359" t="s">
        <v>239</v>
      </c>
      <c r="K29" s="360">
        <v>57100</v>
      </c>
      <c r="L29" s="360">
        <v>57100</v>
      </c>
      <c r="M29" s="360"/>
      <c r="N29" s="361"/>
      <c r="O29" s="540"/>
      <c r="P29" s="541"/>
      <c r="Q29" s="1594"/>
      <c r="R29" s="1747"/>
      <c r="S29" s="1747"/>
      <c r="T29" s="1750"/>
      <c r="U29" s="263"/>
    </row>
    <row r="30" spans="1:21" x14ac:dyDescent="0.25">
      <c r="A30" s="594"/>
      <c r="B30" s="559"/>
      <c r="C30" s="560"/>
      <c r="D30" s="561"/>
      <c r="E30" s="562"/>
      <c r="F30" s="563"/>
      <c r="G30" s="564"/>
      <c r="H30" s="564"/>
      <c r="I30" s="564"/>
      <c r="J30" s="565" t="s">
        <v>508</v>
      </c>
      <c r="K30" s="566">
        <f t="shared" ref="K30:P30" si="4">SUM(K27,K28,K29)</f>
        <v>57100</v>
      </c>
      <c r="L30" s="566">
        <f t="shared" si="4"/>
        <v>57100</v>
      </c>
      <c r="M30" s="566">
        <f t="shared" si="4"/>
        <v>0</v>
      </c>
      <c r="N30" s="595">
        <f t="shared" si="4"/>
        <v>0</v>
      </c>
      <c r="O30" s="596">
        <f t="shared" si="4"/>
        <v>0</v>
      </c>
      <c r="P30" s="566">
        <f t="shared" si="4"/>
        <v>0</v>
      </c>
      <c r="Q30" s="583"/>
      <c r="R30" s="584"/>
      <c r="S30" s="584"/>
      <c r="T30" s="585"/>
    </row>
    <row r="31" spans="1:21" ht="18" customHeight="1" x14ac:dyDescent="0.25">
      <c r="A31" s="1792"/>
      <c r="B31" s="1793"/>
      <c r="C31" s="1794"/>
      <c r="D31" s="1795"/>
      <c r="E31" s="1796"/>
      <c r="F31" s="1830" t="s">
        <v>754</v>
      </c>
      <c r="G31" s="1786" t="s">
        <v>513</v>
      </c>
      <c r="H31" s="1786" t="s">
        <v>512</v>
      </c>
      <c r="I31" s="1786" t="s">
        <v>169</v>
      </c>
      <c r="J31" s="889" t="s">
        <v>27</v>
      </c>
      <c r="K31" s="398">
        <v>5000</v>
      </c>
      <c r="L31" s="398"/>
      <c r="M31" s="398"/>
      <c r="N31" s="399">
        <v>5000</v>
      </c>
      <c r="O31" s="543"/>
      <c r="P31" s="399"/>
      <c r="Q31" s="1787" t="s">
        <v>514</v>
      </c>
      <c r="R31" s="1821">
        <v>25</v>
      </c>
      <c r="S31" s="1821">
        <v>30</v>
      </c>
      <c r="T31" s="1817">
        <v>32</v>
      </c>
    </row>
    <row r="32" spans="1:21" x14ac:dyDescent="0.25">
      <c r="A32" s="1792"/>
      <c r="B32" s="1793"/>
      <c r="C32" s="1794"/>
      <c r="D32" s="1795"/>
      <c r="E32" s="1796"/>
      <c r="F32" s="1831"/>
      <c r="G32" s="1786"/>
      <c r="H32" s="1786"/>
      <c r="I32" s="1786"/>
      <c r="J32" s="359" t="s">
        <v>357</v>
      </c>
      <c r="K32" s="360"/>
      <c r="L32" s="360"/>
      <c r="M32" s="360"/>
      <c r="N32" s="361"/>
      <c r="O32" s="540"/>
      <c r="P32" s="361"/>
      <c r="Q32" s="1594"/>
      <c r="R32" s="1747"/>
      <c r="S32" s="1747"/>
      <c r="T32" s="1750"/>
    </row>
    <row r="33" spans="1:21" x14ac:dyDescent="0.25">
      <c r="A33" s="1792"/>
      <c r="B33" s="1793"/>
      <c r="C33" s="1794"/>
      <c r="D33" s="1795"/>
      <c r="E33" s="1796"/>
      <c r="F33" s="1831"/>
      <c r="G33" s="1786"/>
      <c r="H33" s="1786"/>
      <c r="I33" s="1786"/>
      <c r="J33" s="359" t="s">
        <v>239</v>
      </c>
      <c r="K33" s="360">
        <v>17100</v>
      </c>
      <c r="L33" s="360"/>
      <c r="M33" s="360"/>
      <c r="N33" s="361">
        <v>17100</v>
      </c>
      <c r="O33" s="540"/>
      <c r="P33" s="439"/>
      <c r="Q33" s="586" t="s">
        <v>515</v>
      </c>
      <c r="R33" s="513">
        <v>1</v>
      </c>
      <c r="S33" s="513">
        <v>1</v>
      </c>
      <c r="T33" s="587">
        <v>1</v>
      </c>
      <c r="U33" s="263"/>
    </row>
    <row r="34" spans="1:21" x14ac:dyDescent="0.25">
      <c r="A34" s="594"/>
      <c r="B34" s="559"/>
      <c r="C34" s="560"/>
      <c r="D34" s="561"/>
      <c r="E34" s="562"/>
      <c r="F34" s="563"/>
      <c r="G34" s="564"/>
      <c r="H34" s="564"/>
      <c r="I34" s="564"/>
      <c r="J34" s="565" t="s">
        <v>508</v>
      </c>
      <c r="K34" s="566">
        <f t="shared" ref="K34:P34" si="5">SUM(K31,K32,K33)</f>
        <v>22100</v>
      </c>
      <c r="L34" s="566">
        <f t="shared" si="5"/>
        <v>0</v>
      </c>
      <c r="M34" s="566">
        <f t="shared" si="5"/>
        <v>0</v>
      </c>
      <c r="N34" s="595">
        <f t="shared" si="5"/>
        <v>22100</v>
      </c>
      <c r="O34" s="596">
        <f t="shared" si="5"/>
        <v>0</v>
      </c>
      <c r="P34" s="566">
        <f t="shared" si="5"/>
        <v>0</v>
      </c>
      <c r="Q34" s="583"/>
      <c r="R34" s="584"/>
      <c r="S34" s="584"/>
      <c r="T34" s="585"/>
    </row>
    <row r="35" spans="1:21" ht="17.45" customHeight="1" thickBot="1" x14ac:dyDescent="0.3">
      <c r="A35" s="572"/>
      <c r="B35" s="573"/>
      <c r="C35" s="574"/>
      <c r="D35" s="575"/>
      <c r="E35" s="576"/>
      <c r="F35" s="577"/>
      <c r="G35" s="578"/>
      <c r="H35" s="578"/>
      <c r="I35" s="578" t="s">
        <v>66</v>
      </c>
      <c r="J35" s="446" t="s">
        <v>29</v>
      </c>
      <c r="K35" s="447">
        <f t="shared" ref="K35:P35" si="6">SUM(K26,K30,K34,)</f>
        <v>79200</v>
      </c>
      <c r="L35" s="447">
        <f t="shared" si="6"/>
        <v>57100</v>
      </c>
      <c r="M35" s="447">
        <f t="shared" si="6"/>
        <v>0</v>
      </c>
      <c r="N35" s="448">
        <f t="shared" si="6"/>
        <v>22100</v>
      </c>
      <c r="O35" s="449">
        <f t="shared" si="6"/>
        <v>0</v>
      </c>
      <c r="P35" s="447">
        <f t="shared" si="6"/>
        <v>0</v>
      </c>
      <c r="Q35" s="579"/>
      <c r="R35" s="550"/>
      <c r="S35" s="550"/>
      <c r="T35" s="551"/>
    </row>
    <row r="36" spans="1:21" ht="15.75" thickBot="1" x14ac:dyDescent="0.3">
      <c r="A36" s="233" t="s">
        <v>55</v>
      </c>
      <c r="B36" s="458" t="s">
        <v>20</v>
      </c>
      <c r="C36" s="391" t="s">
        <v>22</v>
      </c>
      <c r="D36" s="271" t="s">
        <v>20</v>
      </c>
      <c r="E36" s="1527" t="s">
        <v>516</v>
      </c>
      <c r="F36" s="1528"/>
      <c r="G36" s="1528"/>
      <c r="H36" s="1528"/>
      <c r="I36" s="1528"/>
      <c r="J36" s="1529"/>
      <c r="K36" s="349">
        <f t="shared" ref="K36:P36" si="7">SUM(K25,K35,)</f>
        <v>90600</v>
      </c>
      <c r="L36" s="349">
        <f t="shared" si="7"/>
        <v>68500</v>
      </c>
      <c r="M36" s="349">
        <f t="shared" si="7"/>
        <v>0</v>
      </c>
      <c r="N36" s="349">
        <f t="shared" si="7"/>
        <v>22100</v>
      </c>
      <c r="O36" s="349">
        <f t="shared" si="7"/>
        <v>0</v>
      </c>
      <c r="P36" s="349">
        <f t="shared" si="7"/>
        <v>0</v>
      </c>
      <c r="Q36" s="459"/>
      <c r="R36" s="460"/>
      <c r="S36" s="461"/>
      <c r="T36" s="462"/>
    </row>
    <row r="37" spans="1:21" ht="15.75" thickBot="1" x14ac:dyDescent="0.3">
      <c r="A37" s="233" t="s">
        <v>55</v>
      </c>
      <c r="B37" s="552" t="s">
        <v>20</v>
      </c>
      <c r="C37" s="391" t="s">
        <v>22</v>
      </c>
      <c r="D37" s="295" t="s">
        <v>22</v>
      </c>
      <c r="E37" s="1199" t="s">
        <v>517</v>
      </c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1"/>
    </row>
    <row r="38" spans="1:21" ht="41.45" customHeight="1" x14ac:dyDescent="0.25">
      <c r="A38" s="588" t="s">
        <v>55</v>
      </c>
      <c r="B38" s="945" t="s">
        <v>20</v>
      </c>
      <c r="C38" s="940" t="s">
        <v>22</v>
      </c>
      <c r="D38" s="935" t="s">
        <v>22</v>
      </c>
      <c r="E38" s="937" t="s">
        <v>20</v>
      </c>
      <c r="F38" s="974" t="s">
        <v>518</v>
      </c>
      <c r="G38" s="589"/>
      <c r="H38" s="589"/>
      <c r="I38" s="589" t="s">
        <v>519</v>
      </c>
      <c r="J38" s="515"/>
      <c r="K38" s="394"/>
      <c r="L38" s="394"/>
      <c r="M38" s="394"/>
      <c r="N38" s="395"/>
      <c r="O38" s="590"/>
      <c r="P38" s="334"/>
      <c r="Q38" s="591"/>
      <c r="R38" s="510"/>
      <c r="S38" s="510"/>
      <c r="T38" s="516"/>
      <c r="U38" s="263"/>
    </row>
    <row r="39" spans="1:21" ht="18" customHeight="1" x14ac:dyDescent="0.25">
      <c r="A39" s="1792"/>
      <c r="B39" s="1793"/>
      <c r="C39" s="1794"/>
      <c r="D39" s="1795"/>
      <c r="E39" s="1796"/>
      <c r="F39" s="1797" t="s">
        <v>520</v>
      </c>
      <c r="G39" s="1786" t="s">
        <v>459</v>
      </c>
      <c r="H39" s="1786" t="s">
        <v>521</v>
      </c>
      <c r="I39" s="1786" t="s">
        <v>325</v>
      </c>
      <c r="J39" s="592" t="s">
        <v>27</v>
      </c>
      <c r="K39" s="398">
        <v>5000</v>
      </c>
      <c r="L39" s="398"/>
      <c r="M39" s="398"/>
      <c r="N39" s="399">
        <v>5000</v>
      </c>
      <c r="O39" s="535"/>
      <c r="P39" s="428"/>
      <c r="Q39" s="1787" t="s">
        <v>522</v>
      </c>
      <c r="R39" s="1821">
        <v>0</v>
      </c>
      <c r="S39" s="1821">
        <v>0</v>
      </c>
      <c r="T39" s="1817">
        <v>0</v>
      </c>
    </row>
    <row r="40" spans="1:21" x14ac:dyDescent="0.25">
      <c r="A40" s="1792"/>
      <c r="B40" s="1793"/>
      <c r="C40" s="1794"/>
      <c r="D40" s="1795"/>
      <c r="E40" s="1796"/>
      <c r="F40" s="1798"/>
      <c r="G40" s="1786"/>
      <c r="H40" s="1786"/>
      <c r="I40" s="1786"/>
      <c r="J40" s="593" t="s">
        <v>507</v>
      </c>
      <c r="K40" s="360"/>
      <c r="L40" s="360"/>
      <c r="M40" s="360"/>
      <c r="N40" s="361"/>
      <c r="O40" s="557"/>
      <c r="P40" s="425"/>
      <c r="Q40" s="1593"/>
      <c r="R40" s="1746"/>
      <c r="S40" s="1746"/>
      <c r="T40" s="1749"/>
    </row>
    <row r="41" spans="1:21" x14ac:dyDescent="0.25">
      <c r="A41" s="1792"/>
      <c r="B41" s="1793"/>
      <c r="C41" s="1794"/>
      <c r="D41" s="1795"/>
      <c r="E41" s="1796"/>
      <c r="F41" s="1798"/>
      <c r="G41" s="1786"/>
      <c r="H41" s="1786"/>
      <c r="I41" s="1786"/>
      <c r="J41" s="593" t="s">
        <v>239</v>
      </c>
      <c r="K41" s="360">
        <v>33000</v>
      </c>
      <c r="L41" s="360"/>
      <c r="M41" s="360"/>
      <c r="N41" s="361">
        <v>33000</v>
      </c>
      <c r="O41" s="540"/>
      <c r="P41" s="439"/>
      <c r="Q41" s="1594"/>
      <c r="R41" s="1747"/>
      <c r="S41" s="1747"/>
      <c r="T41" s="1750"/>
      <c r="U41" s="263"/>
    </row>
    <row r="42" spans="1:21" x14ac:dyDescent="0.25">
      <c r="A42" s="594"/>
      <c r="B42" s="559"/>
      <c r="C42" s="560"/>
      <c r="D42" s="561"/>
      <c r="E42" s="562"/>
      <c r="F42" s="563"/>
      <c r="G42" s="564"/>
      <c r="H42" s="564"/>
      <c r="I42" s="564"/>
      <c r="J42" s="565" t="s">
        <v>508</v>
      </c>
      <c r="K42" s="566">
        <f t="shared" ref="K42:P42" si="8">SUM(K39,K40,K41)</f>
        <v>38000</v>
      </c>
      <c r="L42" s="566">
        <f t="shared" si="8"/>
        <v>0</v>
      </c>
      <c r="M42" s="566">
        <f t="shared" si="8"/>
        <v>0</v>
      </c>
      <c r="N42" s="595">
        <f t="shared" si="8"/>
        <v>38000</v>
      </c>
      <c r="O42" s="596">
        <f t="shared" si="8"/>
        <v>0</v>
      </c>
      <c r="P42" s="566">
        <f t="shared" si="8"/>
        <v>0</v>
      </c>
      <c r="Q42" s="583"/>
      <c r="R42" s="584"/>
      <c r="S42" s="584"/>
      <c r="T42" s="585"/>
    </row>
    <row r="43" spans="1:21" ht="18" customHeight="1" x14ac:dyDescent="0.25">
      <c r="A43" s="1792"/>
      <c r="B43" s="1793"/>
      <c r="C43" s="1794"/>
      <c r="D43" s="1795"/>
      <c r="E43" s="1796"/>
      <c r="F43" s="1797" t="s">
        <v>523</v>
      </c>
      <c r="G43" s="1786" t="s">
        <v>480</v>
      </c>
      <c r="H43" s="1786" t="s">
        <v>524</v>
      </c>
      <c r="I43" s="1786" t="s">
        <v>325</v>
      </c>
      <c r="J43" s="889" t="s">
        <v>27</v>
      </c>
      <c r="K43" s="398"/>
      <c r="L43" s="398"/>
      <c r="M43" s="398"/>
      <c r="N43" s="399"/>
      <c r="O43" s="535"/>
      <c r="P43" s="428"/>
      <c r="Q43" s="1787" t="s">
        <v>525</v>
      </c>
      <c r="R43" s="1821">
        <v>0</v>
      </c>
      <c r="S43" s="1821">
        <v>0</v>
      </c>
      <c r="T43" s="1817">
        <v>0</v>
      </c>
    </row>
    <row r="44" spans="1:21" x14ac:dyDescent="0.25">
      <c r="A44" s="1792"/>
      <c r="B44" s="1793"/>
      <c r="C44" s="1794"/>
      <c r="D44" s="1795"/>
      <c r="E44" s="1796"/>
      <c r="F44" s="1798"/>
      <c r="G44" s="1786"/>
      <c r="H44" s="1786"/>
      <c r="I44" s="1786"/>
      <c r="J44" s="593" t="s">
        <v>388</v>
      </c>
      <c r="K44" s="360"/>
      <c r="L44" s="360"/>
      <c r="M44" s="360"/>
      <c r="N44" s="361"/>
      <c r="O44" s="557"/>
      <c r="P44" s="425"/>
      <c r="Q44" s="1593"/>
      <c r="R44" s="1746"/>
      <c r="S44" s="1746"/>
      <c r="T44" s="1749"/>
    </row>
    <row r="45" spans="1:21" x14ac:dyDescent="0.25">
      <c r="A45" s="1792"/>
      <c r="B45" s="1793"/>
      <c r="C45" s="1794"/>
      <c r="D45" s="1795"/>
      <c r="E45" s="1796"/>
      <c r="F45" s="1798"/>
      <c r="G45" s="1786"/>
      <c r="H45" s="1786"/>
      <c r="I45" s="1786"/>
      <c r="J45" s="593" t="s">
        <v>526</v>
      </c>
      <c r="K45" s="360"/>
      <c r="L45" s="360"/>
      <c r="M45" s="360"/>
      <c r="N45" s="361"/>
      <c r="O45" s="557"/>
      <c r="P45" s="541"/>
      <c r="Q45" s="1594"/>
      <c r="R45" s="1747"/>
      <c r="S45" s="1747"/>
      <c r="T45" s="1750"/>
      <c r="U45" s="263"/>
    </row>
    <row r="46" spans="1:21" x14ac:dyDescent="0.25">
      <c r="A46" s="594"/>
      <c r="B46" s="559"/>
      <c r="C46" s="560"/>
      <c r="D46" s="561"/>
      <c r="E46" s="562"/>
      <c r="F46" s="563"/>
      <c r="G46" s="564"/>
      <c r="H46" s="564"/>
      <c r="I46" s="564"/>
      <c r="J46" s="565" t="s">
        <v>508</v>
      </c>
      <c r="K46" s="566">
        <f t="shared" ref="K46:P46" si="9">SUM(K43,K44,K45)</f>
        <v>0</v>
      </c>
      <c r="L46" s="566">
        <f t="shared" si="9"/>
        <v>0</v>
      </c>
      <c r="M46" s="566">
        <f t="shared" si="9"/>
        <v>0</v>
      </c>
      <c r="N46" s="595">
        <f t="shared" si="9"/>
        <v>0</v>
      </c>
      <c r="O46" s="596">
        <f t="shared" si="9"/>
        <v>0</v>
      </c>
      <c r="P46" s="566">
        <f t="shared" si="9"/>
        <v>0</v>
      </c>
      <c r="Q46" s="583"/>
      <c r="R46" s="584"/>
      <c r="S46" s="584"/>
      <c r="T46" s="585"/>
    </row>
    <row r="47" spans="1:21" x14ac:dyDescent="0.25">
      <c r="A47" s="1041"/>
      <c r="B47" s="631"/>
      <c r="C47" s="1035"/>
      <c r="D47" s="1807"/>
      <c r="E47" s="1808"/>
      <c r="F47" s="1797" t="s">
        <v>814</v>
      </c>
      <c r="G47" s="1822" t="s">
        <v>480</v>
      </c>
      <c r="H47" s="1822" t="s">
        <v>802</v>
      </c>
      <c r="I47" s="1822" t="s">
        <v>325</v>
      </c>
      <c r="J47" s="992" t="s">
        <v>27</v>
      </c>
      <c r="K47" s="1044">
        <v>10000</v>
      </c>
      <c r="L47" s="1036"/>
      <c r="M47" s="1036"/>
      <c r="N47" s="1045">
        <v>10000</v>
      </c>
      <c r="O47" s="1037"/>
      <c r="P47" s="1036"/>
      <c r="Q47" s="1843"/>
      <c r="R47" s="1580"/>
      <c r="S47" s="1580"/>
      <c r="T47" s="1581"/>
    </row>
    <row r="48" spans="1:21" x14ac:dyDescent="0.25">
      <c r="A48" s="1034"/>
      <c r="B48" s="1040"/>
      <c r="C48" s="1039"/>
      <c r="D48" s="1542"/>
      <c r="E48" s="1544"/>
      <c r="F48" s="1798"/>
      <c r="G48" s="1582"/>
      <c r="H48" s="1582"/>
      <c r="I48" s="1582"/>
      <c r="J48" s="992" t="s">
        <v>388</v>
      </c>
      <c r="K48" s="1036"/>
      <c r="L48" s="1036"/>
      <c r="M48" s="1036"/>
      <c r="N48" s="1038"/>
      <c r="O48" s="1037"/>
      <c r="P48" s="1036"/>
      <c r="Q48" s="1844"/>
      <c r="R48" s="1595"/>
      <c r="S48" s="1595"/>
      <c r="T48" s="1591"/>
    </row>
    <row r="49" spans="1:21" x14ac:dyDescent="0.25">
      <c r="A49" s="1034"/>
      <c r="B49" s="1040"/>
      <c r="C49" s="1039"/>
      <c r="D49" s="1566"/>
      <c r="E49" s="1567"/>
      <c r="F49" s="1809"/>
      <c r="G49" s="1823"/>
      <c r="H49" s="1823"/>
      <c r="I49" s="1823"/>
      <c r="J49" s="992" t="s">
        <v>526</v>
      </c>
      <c r="K49" s="1036"/>
      <c r="L49" s="1036"/>
      <c r="M49" s="1036"/>
      <c r="N49" s="1038"/>
      <c r="O49" s="1037"/>
      <c r="P49" s="1036"/>
      <c r="Q49" s="1845"/>
      <c r="R49" s="1525"/>
      <c r="S49" s="1525"/>
      <c r="T49" s="1523"/>
    </row>
    <row r="50" spans="1:21" x14ac:dyDescent="0.25">
      <c r="A50" s="1042"/>
      <c r="B50" s="559"/>
      <c r="C50" s="560"/>
      <c r="D50" s="632"/>
      <c r="E50" s="562"/>
      <c r="F50" s="563"/>
      <c r="G50" s="564"/>
      <c r="H50" s="564"/>
      <c r="I50" s="564"/>
      <c r="J50" s="565" t="s">
        <v>508</v>
      </c>
      <c r="K50" s="566">
        <f>SUM(K47:K49)</f>
        <v>10000</v>
      </c>
      <c r="L50" s="566">
        <f t="shared" ref="L50:P50" si="10">SUM(L47:L49)</f>
        <v>0</v>
      </c>
      <c r="M50" s="566">
        <f t="shared" si="10"/>
        <v>0</v>
      </c>
      <c r="N50" s="595">
        <f t="shared" si="10"/>
        <v>10000</v>
      </c>
      <c r="O50" s="596">
        <f t="shared" si="10"/>
        <v>0</v>
      </c>
      <c r="P50" s="595">
        <f t="shared" si="10"/>
        <v>0</v>
      </c>
      <c r="Q50" s="615"/>
      <c r="R50" s="570"/>
      <c r="S50" s="570"/>
      <c r="T50" s="571"/>
    </row>
    <row r="51" spans="1:21" ht="15" customHeight="1" thickBot="1" x14ac:dyDescent="0.3">
      <c r="A51" s="1043"/>
      <c r="B51" s="946"/>
      <c r="C51" s="934"/>
      <c r="D51" s="936"/>
      <c r="E51" s="1031"/>
      <c r="F51" s="1032"/>
      <c r="G51" s="598"/>
      <c r="H51" s="598"/>
      <c r="I51" s="598"/>
      <c r="J51" s="446" t="s">
        <v>29</v>
      </c>
      <c r="K51" s="447">
        <f>SUM(K38,K42,K46,K50)</f>
        <v>48000</v>
      </c>
      <c r="L51" s="447">
        <f t="shared" ref="L51:P51" si="11">SUM(L38,L42,L46,L50)</f>
        <v>0</v>
      </c>
      <c r="M51" s="447">
        <f t="shared" si="11"/>
        <v>0</v>
      </c>
      <c r="N51" s="345">
        <f t="shared" si="11"/>
        <v>48000</v>
      </c>
      <c r="O51" s="449">
        <f t="shared" si="11"/>
        <v>0</v>
      </c>
      <c r="P51" s="447">
        <f t="shared" si="11"/>
        <v>0</v>
      </c>
      <c r="Q51" s="599"/>
      <c r="R51" s="600"/>
      <c r="S51" s="600"/>
      <c r="T51" s="601"/>
    </row>
    <row r="52" spans="1:21" ht="15.75" thickBot="1" x14ac:dyDescent="0.3">
      <c r="A52" s="233" t="s">
        <v>55</v>
      </c>
      <c r="B52" s="458" t="s">
        <v>20</v>
      </c>
      <c r="C52" s="391" t="s">
        <v>22</v>
      </c>
      <c r="D52" s="271" t="s">
        <v>22</v>
      </c>
      <c r="E52" s="1527" t="s">
        <v>67</v>
      </c>
      <c r="F52" s="1528"/>
      <c r="G52" s="1528"/>
      <c r="H52" s="1528"/>
      <c r="I52" s="1528"/>
      <c r="J52" s="1529"/>
      <c r="K52" s="349">
        <f t="shared" ref="K52:P52" si="12">SUM(K51)</f>
        <v>48000</v>
      </c>
      <c r="L52" s="349">
        <f t="shared" si="12"/>
        <v>0</v>
      </c>
      <c r="M52" s="349">
        <f t="shared" si="12"/>
        <v>0</v>
      </c>
      <c r="N52" s="349">
        <f t="shared" si="12"/>
        <v>48000</v>
      </c>
      <c r="O52" s="349">
        <f t="shared" si="12"/>
        <v>0</v>
      </c>
      <c r="P52" s="349">
        <f t="shared" si="12"/>
        <v>0</v>
      </c>
      <c r="Q52" s="459"/>
      <c r="R52" s="460"/>
      <c r="S52" s="461"/>
      <c r="T52" s="462"/>
    </row>
    <row r="53" spans="1:21" ht="15.75" thickBot="1" x14ac:dyDescent="0.3">
      <c r="A53" s="233" t="s">
        <v>55</v>
      </c>
      <c r="B53" s="552" t="s">
        <v>20</v>
      </c>
      <c r="C53" s="391" t="s">
        <v>22</v>
      </c>
      <c r="D53" s="295" t="s">
        <v>34</v>
      </c>
      <c r="E53" s="1199" t="s">
        <v>527</v>
      </c>
      <c r="F53" s="1200"/>
      <c r="G53" s="1200"/>
      <c r="H53" s="1200"/>
      <c r="I53" s="1200"/>
      <c r="J53" s="1200"/>
      <c r="K53" s="1200"/>
      <c r="L53" s="1200"/>
      <c r="M53" s="1200"/>
      <c r="N53" s="1200"/>
      <c r="O53" s="1200"/>
      <c r="P53" s="1200"/>
      <c r="Q53" s="1200"/>
      <c r="R53" s="1200"/>
      <c r="S53" s="1200"/>
      <c r="T53" s="1201"/>
    </row>
    <row r="54" spans="1:21" ht="31.9" customHeight="1" x14ac:dyDescent="0.25">
      <c r="A54" s="588" t="s">
        <v>55</v>
      </c>
      <c r="B54" s="945" t="s">
        <v>20</v>
      </c>
      <c r="C54" s="940" t="s">
        <v>22</v>
      </c>
      <c r="D54" s="935" t="s">
        <v>34</v>
      </c>
      <c r="E54" s="937" t="s">
        <v>20</v>
      </c>
      <c r="F54" s="974" t="s">
        <v>528</v>
      </c>
      <c r="G54" s="589"/>
      <c r="H54" s="589"/>
      <c r="I54" s="589" t="s">
        <v>529</v>
      </c>
      <c r="J54" s="330"/>
      <c r="K54" s="394"/>
      <c r="L54" s="394"/>
      <c r="M54" s="394"/>
      <c r="N54" s="395"/>
      <c r="O54" s="590"/>
      <c r="P54" s="334"/>
      <c r="Q54" s="591"/>
      <c r="R54" s="954"/>
      <c r="S54" s="954"/>
      <c r="T54" s="963"/>
      <c r="U54" s="263"/>
    </row>
    <row r="55" spans="1:21" ht="18" customHeight="1" x14ac:dyDescent="0.25">
      <c r="A55" s="1792"/>
      <c r="B55" s="1793"/>
      <c r="C55" s="1794"/>
      <c r="D55" s="1795"/>
      <c r="E55" s="1796"/>
      <c r="F55" s="1797" t="s">
        <v>530</v>
      </c>
      <c r="G55" s="1786" t="s">
        <v>480</v>
      </c>
      <c r="H55" s="1786" t="s">
        <v>531</v>
      </c>
      <c r="I55" s="1786" t="s">
        <v>532</v>
      </c>
      <c r="J55" s="889" t="s">
        <v>27</v>
      </c>
      <c r="K55" s="398">
        <v>2000</v>
      </c>
      <c r="L55" s="398"/>
      <c r="M55" s="398"/>
      <c r="N55" s="399">
        <v>2000</v>
      </c>
      <c r="O55" s="535"/>
      <c r="P55" s="428"/>
      <c r="Q55" s="1787" t="s">
        <v>533</v>
      </c>
      <c r="R55" s="1827">
        <v>0.6</v>
      </c>
      <c r="S55" s="1788">
        <v>0</v>
      </c>
      <c r="T55" s="1799">
        <v>0</v>
      </c>
    </row>
    <row r="56" spans="1:21" ht="18" customHeight="1" x14ac:dyDescent="0.25">
      <c r="A56" s="1792"/>
      <c r="B56" s="1793"/>
      <c r="C56" s="1794"/>
      <c r="D56" s="1795"/>
      <c r="E56" s="1796"/>
      <c r="F56" s="1798"/>
      <c r="G56" s="1786"/>
      <c r="H56" s="1786"/>
      <c r="I56" s="1786"/>
      <c r="J56" s="889" t="s">
        <v>507</v>
      </c>
      <c r="K56" s="398"/>
      <c r="L56" s="398"/>
      <c r="M56" s="398"/>
      <c r="N56" s="399"/>
      <c r="O56" s="535"/>
      <c r="P56" s="428"/>
      <c r="Q56" s="1593"/>
      <c r="R56" s="1828"/>
      <c r="S56" s="1789"/>
      <c r="T56" s="1800"/>
    </row>
    <row r="57" spans="1:21" x14ac:dyDescent="0.25">
      <c r="A57" s="1792"/>
      <c r="B57" s="1793"/>
      <c r="C57" s="1794"/>
      <c r="D57" s="1795"/>
      <c r="E57" s="1796"/>
      <c r="F57" s="1798"/>
      <c r="G57" s="1786"/>
      <c r="H57" s="1786"/>
      <c r="I57" s="1786"/>
      <c r="J57" s="359" t="s">
        <v>166</v>
      </c>
      <c r="K57" s="360">
        <v>6100</v>
      </c>
      <c r="L57" s="360"/>
      <c r="M57" s="360"/>
      <c r="N57" s="361">
        <v>6100</v>
      </c>
      <c r="O57" s="540"/>
      <c r="P57" s="361"/>
      <c r="Q57" s="1593"/>
      <c r="R57" s="1828"/>
      <c r="S57" s="1789"/>
      <c r="T57" s="1800"/>
    </row>
    <row r="58" spans="1:21" x14ac:dyDescent="0.25">
      <c r="A58" s="1792"/>
      <c r="B58" s="1793"/>
      <c r="C58" s="1794"/>
      <c r="D58" s="1795"/>
      <c r="E58" s="1796"/>
      <c r="F58" s="1809"/>
      <c r="G58" s="1786"/>
      <c r="H58" s="1786"/>
      <c r="I58" s="1786"/>
      <c r="J58" s="359" t="s">
        <v>357</v>
      </c>
      <c r="K58" s="360"/>
      <c r="L58" s="360"/>
      <c r="M58" s="360"/>
      <c r="N58" s="361"/>
      <c r="O58" s="540"/>
      <c r="P58" s="439"/>
      <c r="Q58" s="1594"/>
      <c r="R58" s="1829"/>
      <c r="S58" s="1790"/>
      <c r="T58" s="1801"/>
      <c r="U58" s="263"/>
    </row>
    <row r="59" spans="1:21" x14ac:dyDescent="0.25">
      <c r="A59" s="956"/>
      <c r="B59" s="957"/>
      <c r="C59" s="958"/>
      <c r="D59" s="959"/>
      <c r="E59" s="960"/>
      <c r="F59" s="962"/>
      <c r="G59" s="602"/>
      <c r="H59" s="602"/>
      <c r="I59" s="602"/>
      <c r="J59" s="359" t="s">
        <v>239</v>
      </c>
      <c r="K59" s="360">
        <v>34700</v>
      </c>
      <c r="L59" s="360"/>
      <c r="M59" s="360"/>
      <c r="N59" s="361">
        <v>34700</v>
      </c>
      <c r="O59" s="540"/>
      <c r="P59" s="439"/>
      <c r="Q59" s="556"/>
      <c r="R59" s="973"/>
      <c r="S59" s="954"/>
      <c r="T59" s="963"/>
    </row>
    <row r="60" spans="1:21" x14ac:dyDescent="0.25">
      <c r="A60" s="594"/>
      <c r="B60" s="559"/>
      <c r="C60" s="560"/>
      <c r="D60" s="561"/>
      <c r="E60" s="562"/>
      <c r="F60" s="563"/>
      <c r="G60" s="564"/>
      <c r="H60" s="564"/>
      <c r="I60" s="564"/>
      <c r="J60" s="565" t="s">
        <v>508</v>
      </c>
      <c r="K60" s="566">
        <f>SUM(K55,K56,K57,K58,K59)</f>
        <v>42800</v>
      </c>
      <c r="L60" s="566">
        <f>SUM(L55,L56,L57,L58,L59)</f>
        <v>0</v>
      </c>
      <c r="M60" s="566">
        <f>SUM(M55,M56,M57,M58,M59)</f>
        <v>0</v>
      </c>
      <c r="N60" s="595">
        <f>SUM(N55,N56,N57,N58,N59)</f>
        <v>42800</v>
      </c>
      <c r="O60" s="596">
        <f>SUM(O55,O57,O58)</f>
        <v>0</v>
      </c>
      <c r="P60" s="566">
        <f>SUM(P55,P57,P58)</f>
        <v>0</v>
      </c>
      <c r="Q60" s="583"/>
      <c r="R60" s="603"/>
      <c r="S60" s="603"/>
      <c r="T60" s="604"/>
    </row>
    <row r="61" spans="1:21" ht="15" customHeight="1" thickBot="1" x14ac:dyDescent="0.3">
      <c r="A61" s="293"/>
      <c r="B61" s="946"/>
      <c r="C61" s="934"/>
      <c r="D61" s="936"/>
      <c r="E61" s="938"/>
      <c r="F61" s="926"/>
      <c r="G61" s="597"/>
      <c r="H61" s="597"/>
      <c r="I61" s="943"/>
      <c r="J61" s="343" t="s">
        <v>29</v>
      </c>
      <c r="K61" s="344">
        <f t="shared" ref="K61:P61" si="13">SUM(K54,K60,)</f>
        <v>42800</v>
      </c>
      <c r="L61" s="344">
        <f t="shared" si="13"/>
        <v>0</v>
      </c>
      <c r="M61" s="344">
        <f t="shared" si="13"/>
        <v>0</v>
      </c>
      <c r="N61" s="345">
        <f t="shared" si="13"/>
        <v>42800</v>
      </c>
      <c r="O61" s="346">
        <f t="shared" si="13"/>
        <v>0</v>
      </c>
      <c r="P61" s="344">
        <f t="shared" si="13"/>
        <v>0</v>
      </c>
      <c r="Q61" s="599"/>
      <c r="R61" s="605"/>
      <c r="S61" s="605"/>
      <c r="T61" s="606"/>
    </row>
    <row r="62" spans="1:21" ht="31.9" customHeight="1" x14ac:dyDescent="0.25">
      <c r="A62" s="588" t="s">
        <v>55</v>
      </c>
      <c r="B62" s="950" t="s">
        <v>20</v>
      </c>
      <c r="C62" s="933" t="s">
        <v>22</v>
      </c>
      <c r="D62" s="939" t="s">
        <v>34</v>
      </c>
      <c r="E62" s="553" t="s">
        <v>22</v>
      </c>
      <c r="F62" s="554" t="s">
        <v>534</v>
      </c>
      <c r="G62" s="555"/>
      <c r="H62" s="555"/>
      <c r="I62" s="555" t="s">
        <v>535</v>
      </c>
      <c r="J62" s="976"/>
      <c r="K62" s="331"/>
      <c r="L62" s="331"/>
      <c r="M62" s="331"/>
      <c r="N62" s="332"/>
      <c r="O62" s="590"/>
      <c r="P62" s="334"/>
      <c r="Q62" s="591"/>
      <c r="R62" s="954"/>
      <c r="S62" s="954"/>
      <c r="T62" s="963"/>
      <c r="U62" s="263"/>
    </row>
    <row r="63" spans="1:21" ht="28.15" customHeight="1" x14ac:dyDescent="0.25">
      <c r="A63" s="956"/>
      <c r="B63" s="957"/>
      <c r="C63" s="958"/>
      <c r="D63" s="959"/>
      <c r="E63" s="960"/>
      <c r="F63" s="961" t="s">
        <v>536</v>
      </c>
      <c r="G63" s="602" t="s">
        <v>480</v>
      </c>
      <c r="H63" s="602" t="s">
        <v>537</v>
      </c>
      <c r="I63" s="602" t="s">
        <v>538</v>
      </c>
      <c r="J63" s="889" t="s">
        <v>27</v>
      </c>
      <c r="K63" s="398">
        <v>10000</v>
      </c>
      <c r="L63" s="398"/>
      <c r="M63" s="398"/>
      <c r="N63" s="399">
        <v>10000</v>
      </c>
      <c r="O63" s="543">
        <v>10000</v>
      </c>
      <c r="P63" s="428">
        <v>10000</v>
      </c>
      <c r="Q63" s="952" t="s">
        <v>539</v>
      </c>
      <c r="R63" s="992">
        <v>0</v>
      </c>
      <c r="S63" s="992">
        <v>0</v>
      </c>
      <c r="T63" s="993">
        <v>1</v>
      </c>
    </row>
    <row r="64" spans="1:21" x14ac:dyDescent="0.25">
      <c r="A64" s="594"/>
      <c r="B64" s="559"/>
      <c r="C64" s="560"/>
      <c r="D64" s="561"/>
      <c r="E64" s="562"/>
      <c r="F64" s="563"/>
      <c r="G64" s="564"/>
      <c r="H64" s="564"/>
      <c r="I64" s="564"/>
      <c r="J64" s="565" t="s">
        <v>508</v>
      </c>
      <c r="K64" s="566">
        <f t="shared" ref="K64:P64" si="14">SUM(K63)</f>
        <v>10000</v>
      </c>
      <c r="L64" s="566">
        <f t="shared" si="14"/>
        <v>0</v>
      </c>
      <c r="M64" s="566">
        <f t="shared" si="14"/>
        <v>0</v>
      </c>
      <c r="N64" s="595">
        <f t="shared" si="14"/>
        <v>10000</v>
      </c>
      <c r="O64" s="596">
        <f t="shared" si="14"/>
        <v>10000</v>
      </c>
      <c r="P64" s="566">
        <f t="shared" si="14"/>
        <v>10000</v>
      </c>
      <c r="Q64" s="569"/>
      <c r="R64" s="565"/>
      <c r="S64" s="565"/>
      <c r="T64" s="607"/>
      <c r="U64" s="263"/>
    </row>
    <row r="65" spans="1:21" ht="15" customHeight="1" thickBot="1" x14ac:dyDescent="0.3">
      <c r="A65" s="293"/>
      <c r="B65" s="946"/>
      <c r="C65" s="934"/>
      <c r="D65" s="936"/>
      <c r="E65" s="938"/>
      <c r="F65" s="926"/>
      <c r="G65" s="597"/>
      <c r="H65" s="597"/>
      <c r="I65" s="598"/>
      <c r="J65" s="343" t="s">
        <v>29</v>
      </c>
      <c r="K65" s="344">
        <f t="shared" ref="K65:P65" si="15">SUM(K62,K64,)</f>
        <v>10000</v>
      </c>
      <c r="L65" s="344">
        <f t="shared" si="15"/>
        <v>0</v>
      </c>
      <c r="M65" s="344">
        <f t="shared" si="15"/>
        <v>0</v>
      </c>
      <c r="N65" s="345">
        <f t="shared" si="15"/>
        <v>10000</v>
      </c>
      <c r="O65" s="346">
        <f t="shared" si="15"/>
        <v>10000</v>
      </c>
      <c r="P65" s="344">
        <f t="shared" si="15"/>
        <v>10000</v>
      </c>
      <c r="Q65" s="599"/>
      <c r="R65" s="605"/>
      <c r="S65" s="605"/>
      <c r="T65" s="606"/>
    </row>
    <row r="66" spans="1:21" ht="25.9" customHeight="1" x14ac:dyDescent="0.25">
      <c r="A66" s="588" t="s">
        <v>55</v>
      </c>
      <c r="B66" s="950" t="s">
        <v>20</v>
      </c>
      <c r="C66" s="933" t="s">
        <v>22</v>
      </c>
      <c r="D66" s="939" t="s">
        <v>34</v>
      </c>
      <c r="E66" s="553" t="s">
        <v>34</v>
      </c>
      <c r="F66" s="608" t="s">
        <v>540</v>
      </c>
      <c r="G66" s="555"/>
      <c r="H66" s="555"/>
      <c r="I66" s="555" t="s">
        <v>538</v>
      </c>
      <c r="J66" s="976"/>
      <c r="K66" s="331"/>
      <c r="L66" s="331"/>
      <c r="M66" s="331" t="s">
        <v>66</v>
      </c>
      <c r="N66" s="332"/>
      <c r="O66" s="590"/>
      <c r="P66" s="334"/>
      <c r="Q66" s="591"/>
      <c r="R66" s="954"/>
      <c r="S66" s="954"/>
      <c r="T66" s="963"/>
      <c r="U66" s="263"/>
    </row>
    <row r="67" spans="1:21" ht="15" customHeight="1" thickBot="1" x14ac:dyDescent="0.3">
      <c r="A67" s="293"/>
      <c r="B67" s="946"/>
      <c r="C67" s="934"/>
      <c r="D67" s="936"/>
      <c r="E67" s="938"/>
      <c r="F67" s="926"/>
      <c r="G67" s="597"/>
      <c r="H67" s="597"/>
      <c r="I67" s="943"/>
      <c r="J67" s="343" t="s">
        <v>29</v>
      </c>
      <c r="K67" s="344">
        <f t="shared" ref="K67:P67" si="16">SUM(K66)</f>
        <v>0</v>
      </c>
      <c r="L67" s="344">
        <f t="shared" si="16"/>
        <v>0</v>
      </c>
      <c r="M67" s="344">
        <f t="shared" si="16"/>
        <v>0</v>
      </c>
      <c r="N67" s="345">
        <f t="shared" si="16"/>
        <v>0</v>
      </c>
      <c r="O67" s="346">
        <f t="shared" si="16"/>
        <v>0</v>
      </c>
      <c r="P67" s="344">
        <f t="shared" si="16"/>
        <v>0</v>
      </c>
      <c r="Q67" s="599"/>
      <c r="R67" s="605"/>
      <c r="S67" s="605"/>
      <c r="T67" s="606"/>
    </row>
    <row r="68" spans="1:21" ht="25.9" customHeight="1" x14ac:dyDescent="0.25">
      <c r="A68" s="588" t="s">
        <v>55</v>
      </c>
      <c r="B68" s="950" t="s">
        <v>20</v>
      </c>
      <c r="C68" s="933" t="s">
        <v>22</v>
      </c>
      <c r="D68" s="939" t="s">
        <v>34</v>
      </c>
      <c r="E68" s="553" t="s">
        <v>39</v>
      </c>
      <c r="F68" s="554" t="s">
        <v>720</v>
      </c>
      <c r="G68" s="555"/>
      <c r="H68" s="555"/>
      <c r="I68" s="555" t="s">
        <v>541</v>
      </c>
      <c r="J68" s="976"/>
      <c r="K68" s="331"/>
      <c r="L68" s="331"/>
      <c r="M68" s="331"/>
      <c r="N68" s="332"/>
      <c r="O68" s="590"/>
      <c r="P68" s="334"/>
      <c r="Q68" s="591" t="s">
        <v>542</v>
      </c>
      <c r="R68" s="407">
        <v>1</v>
      </c>
      <c r="S68" s="510"/>
      <c r="T68" s="511"/>
      <c r="U68" s="263"/>
    </row>
    <row r="69" spans="1:21" ht="25.9" customHeight="1" x14ac:dyDescent="0.25">
      <c r="A69" s="927"/>
      <c r="B69" s="944"/>
      <c r="C69" s="930"/>
      <c r="D69" s="931"/>
      <c r="E69" s="932"/>
      <c r="F69" s="609" t="s">
        <v>543</v>
      </c>
      <c r="G69" s="929"/>
      <c r="H69" s="929"/>
      <c r="I69" s="929"/>
      <c r="J69" s="337" t="s">
        <v>27</v>
      </c>
      <c r="K69" s="338">
        <v>15000</v>
      </c>
      <c r="L69" s="338"/>
      <c r="M69" s="338"/>
      <c r="N69" s="339">
        <v>15000</v>
      </c>
      <c r="O69" s="340">
        <v>15000</v>
      </c>
      <c r="P69" s="341">
        <v>15000</v>
      </c>
      <c r="Q69" s="610"/>
      <c r="R69" s="969"/>
      <c r="S69" s="969"/>
      <c r="T69" s="955"/>
    </row>
    <row r="70" spans="1:21" ht="21" customHeight="1" thickBot="1" x14ac:dyDescent="0.3">
      <c r="A70" s="293"/>
      <c r="B70" s="946"/>
      <c r="C70" s="934"/>
      <c r="D70" s="936"/>
      <c r="E70" s="938"/>
      <c r="F70" s="611"/>
      <c r="G70" s="597"/>
      <c r="H70" s="597"/>
      <c r="I70" s="597"/>
      <c r="J70" s="343" t="s">
        <v>29</v>
      </c>
      <c r="K70" s="344">
        <f t="shared" ref="K70:P70" si="17">SUM(K68,K69)</f>
        <v>15000</v>
      </c>
      <c r="L70" s="344">
        <f t="shared" si="17"/>
        <v>0</v>
      </c>
      <c r="M70" s="344">
        <f t="shared" si="17"/>
        <v>0</v>
      </c>
      <c r="N70" s="344">
        <f t="shared" si="17"/>
        <v>15000</v>
      </c>
      <c r="O70" s="344">
        <f t="shared" si="17"/>
        <v>15000</v>
      </c>
      <c r="P70" s="344">
        <f t="shared" si="17"/>
        <v>15000</v>
      </c>
      <c r="Q70" s="599"/>
      <c r="R70" s="605"/>
      <c r="S70" s="605"/>
      <c r="T70" s="606"/>
    </row>
    <row r="71" spans="1:21" ht="31.9" customHeight="1" x14ac:dyDescent="0.25">
      <c r="A71" s="588" t="s">
        <v>55</v>
      </c>
      <c r="B71" s="950" t="s">
        <v>20</v>
      </c>
      <c r="C71" s="933" t="s">
        <v>22</v>
      </c>
      <c r="D71" s="939" t="s">
        <v>34</v>
      </c>
      <c r="E71" s="553" t="s">
        <v>45</v>
      </c>
      <c r="F71" s="554" t="s">
        <v>544</v>
      </c>
      <c r="G71" s="555"/>
      <c r="H71" s="555"/>
      <c r="I71" s="555" t="s">
        <v>538</v>
      </c>
      <c r="J71" s="976"/>
      <c r="K71" s="331"/>
      <c r="L71" s="331"/>
      <c r="M71" s="331"/>
      <c r="N71" s="332"/>
      <c r="O71" s="590"/>
      <c r="P71" s="334"/>
      <c r="Q71" s="591"/>
      <c r="R71" s="954"/>
      <c r="S71" s="954"/>
      <c r="T71" s="963"/>
      <c r="U71" s="263"/>
    </row>
    <row r="72" spans="1:21" ht="15" customHeight="1" thickBot="1" x14ac:dyDescent="0.3">
      <c r="A72" s="293"/>
      <c r="B72" s="946"/>
      <c r="C72" s="934"/>
      <c r="D72" s="936"/>
      <c r="E72" s="938"/>
      <c r="F72" s="926"/>
      <c r="G72" s="597"/>
      <c r="H72" s="597"/>
      <c r="I72" s="598"/>
      <c r="J72" s="343" t="s">
        <v>29</v>
      </c>
      <c r="K72" s="344">
        <f t="shared" ref="K72:P72" si="18">SUM(K71)</f>
        <v>0</v>
      </c>
      <c r="L72" s="344">
        <f t="shared" si="18"/>
        <v>0</v>
      </c>
      <c r="M72" s="344">
        <f t="shared" si="18"/>
        <v>0</v>
      </c>
      <c r="N72" s="345">
        <f t="shared" si="18"/>
        <v>0</v>
      </c>
      <c r="O72" s="346">
        <f t="shared" si="18"/>
        <v>0</v>
      </c>
      <c r="P72" s="344">
        <f t="shared" si="18"/>
        <v>0</v>
      </c>
      <c r="Q72" s="599"/>
      <c r="R72" s="605"/>
      <c r="S72" s="605"/>
      <c r="T72" s="606"/>
    </row>
    <row r="73" spans="1:21" ht="15.75" thickBot="1" x14ac:dyDescent="0.3">
      <c r="A73" s="233" t="s">
        <v>55</v>
      </c>
      <c r="B73" s="458" t="s">
        <v>20</v>
      </c>
      <c r="C73" s="391" t="s">
        <v>22</v>
      </c>
      <c r="D73" s="271" t="s">
        <v>34</v>
      </c>
      <c r="E73" s="1527" t="s">
        <v>516</v>
      </c>
      <c r="F73" s="1528"/>
      <c r="G73" s="1528"/>
      <c r="H73" s="1528"/>
      <c r="I73" s="1528"/>
      <c r="J73" s="1529"/>
      <c r="K73" s="349">
        <f t="shared" ref="K73:P73" si="19">SUM(K61,K65,K67,K70,K72,)</f>
        <v>67800</v>
      </c>
      <c r="L73" s="349">
        <f t="shared" si="19"/>
        <v>0</v>
      </c>
      <c r="M73" s="349">
        <f t="shared" si="19"/>
        <v>0</v>
      </c>
      <c r="N73" s="350">
        <f t="shared" si="19"/>
        <v>67800</v>
      </c>
      <c r="O73" s="612">
        <f t="shared" si="19"/>
        <v>25000</v>
      </c>
      <c r="P73" s="349">
        <f t="shared" si="19"/>
        <v>25000</v>
      </c>
      <c r="Q73" s="459"/>
      <c r="R73" s="460"/>
      <c r="S73" s="461"/>
      <c r="T73" s="462"/>
    </row>
    <row r="74" spans="1:21" ht="15.75" thickBot="1" x14ac:dyDescent="0.3">
      <c r="A74" s="233" t="s">
        <v>55</v>
      </c>
      <c r="B74" s="552" t="s">
        <v>20</v>
      </c>
      <c r="C74" s="391" t="s">
        <v>22</v>
      </c>
      <c r="D74" s="295" t="s">
        <v>39</v>
      </c>
      <c r="E74" s="1199" t="s">
        <v>545</v>
      </c>
      <c r="F74" s="1200"/>
      <c r="G74" s="1200"/>
      <c r="H74" s="1200"/>
      <c r="I74" s="1200"/>
      <c r="J74" s="1200"/>
      <c r="K74" s="1200"/>
      <c r="L74" s="1200"/>
      <c r="M74" s="1200"/>
      <c r="N74" s="1200"/>
      <c r="O74" s="1200"/>
      <c r="P74" s="1200"/>
      <c r="Q74" s="1200"/>
      <c r="R74" s="1200"/>
      <c r="S74" s="1200"/>
      <c r="T74" s="1201"/>
    </row>
    <row r="75" spans="1:21" ht="31.9" customHeight="1" x14ac:dyDescent="0.25">
      <c r="A75" s="588" t="s">
        <v>55</v>
      </c>
      <c r="B75" s="945" t="s">
        <v>20</v>
      </c>
      <c r="C75" s="940" t="s">
        <v>22</v>
      </c>
      <c r="D75" s="935" t="s">
        <v>39</v>
      </c>
      <c r="E75" s="937" t="s">
        <v>20</v>
      </c>
      <c r="F75" s="974" t="s">
        <v>442</v>
      </c>
      <c r="G75" s="589"/>
      <c r="H75" s="589"/>
      <c r="I75" s="589" t="s">
        <v>441</v>
      </c>
      <c r="J75" s="515"/>
      <c r="K75" s="394"/>
      <c r="L75" s="394"/>
      <c r="M75" s="394"/>
      <c r="N75" s="395"/>
      <c r="O75" s="590"/>
      <c r="P75" s="434"/>
      <c r="Q75" s="613"/>
      <c r="R75" s="510"/>
      <c r="S75" s="510"/>
      <c r="T75" s="511"/>
      <c r="U75" s="263"/>
    </row>
    <row r="76" spans="1:21" ht="19.149999999999999" customHeight="1" x14ac:dyDescent="0.25">
      <c r="A76" s="956"/>
      <c r="B76" s="957"/>
      <c r="C76" s="958"/>
      <c r="D76" s="959"/>
      <c r="E76" s="960"/>
      <c r="F76" s="961" t="s">
        <v>546</v>
      </c>
      <c r="G76" s="602" t="s">
        <v>480</v>
      </c>
      <c r="H76" s="602" t="s">
        <v>547</v>
      </c>
      <c r="I76" s="602" t="s">
        <v>83</v>
      </c>
      <c r="J76" s="889" t="s">
        <v>27</v>
      </c>
      <c r="K76" s="398">
        <v>35000</v>
      </c>
      <c r="L76" s="398">
        <v>20000</v>
      </c>
      <c r="M76" s="398"/>
      <c r="N76" s="399">
        <v>15000</v>
      </c>
      <c r="O76" s="543">
        <v>35000</v>
      </c>
      <c r="P76" s="428">
        <v>35000</v>
      </c>
      <c r="Q76" s="971"/>
      <c r="R76" s="972"/>
      <c r="S76" s="972"/>
      <c r="T76" s="970"/>
    </row>
    <row r="77" spans="1:21" ht="18" customHeight="1" x14ac:dyDescent="0.25">
      <c r="A77" s="1792"/>
      <c r="B77" s="1793"/>
      <c r="C77" s="1794"/>
      <c r="D77" s="1795"/>
      <c r="E77" s="1796"/>
      <c r="F77" s="1797" t="s">
        <v>548</v>
      </c>
      <c r="G77" s="1786" t="s">
        <v>459</v>
      </c>
      <c r="H77" s="1786" t="s">
        <v>547</v>
      </c>
      <c r="I77" s="1786" t="s">
        <v>83</v>
      </c>
      <c r="J77" s="889" t="s">
        <v>388</v>
      </c>
      <c r="K77" s="398"/>
      <c r="L77" s="398"/>
      <c r="M77" s="398"/>
      <c r="N77" s="399"/>
      <c r="O77" s="543"/>
      <c r="P77" s="428"/>
      <c r="Q77" s="1819" t="s">
        <v>549</v>
      </c>
      <c r="R77" s="1580">
        <v>4</v>
      </c>
      <c r="S77" s="1580">
        <v>4</v>
      </c>
      <c r="T77" s="1581">
        <v>4</v>
      </c>
    </row>
    <row r="78" spans="1:21" x14ac:dyDescent="0.25">
      <c r="A78" s="1792"/>
      <c r="B78" s="1793"/>
      <c r="C78" s="1794"/>
      <c r="D78" s="1795"/>
      <c r="E78" s="1796"/>
      <c r="F78" s="1798"/>
      <c r="G78" s="1786"/>
      <c r="H78" s="1786"/>
      <c r="I78" s="1786"/>
      <c r="J78" s="359" t="s">
        <v>27</v>
      </c>
      <c r="K78" s="360">
        <v>50000</v>
      </c>
      <c r="L78" s="360"/>
      <c r="M78" s="360"/>
      <c r="N78" s="361">
        <v>50000</v>
      </c>
      <c r="O78" s="540">
        <v>50000</v>
      </c>
      <c r="P78" s="361">
        <v>50000</v>
      </c>
      <c r="Q78" s="1820"/>
      <c r="R78" s="1595"/>
      <c r="S78" s="1595"/>
      <c r="T78" s="1591"/>
    </row>
    <row r="79" spans="1:21" x14ac:dyDescent="0.25">
      <c r="A79" s="594"/>
      <c r="B79" s="559"/>
      <c r="C79" s="560"/>
      <c r="D79" s="561"/>
      <c r="E79" s="562"/>
      <c r="F79" s="614"/>
      <c r="G79" s="564"/>
      <c r="H79" s="564"/>
      <c r="I79" s="564"/>
      <c r="J79" s="565" t="s">
        <v>508</v>
      </c>
      <c r="K79" s="566">
        <f>SUM(K76,K77,K78)</f>
        <v>85000</v>
      </c>
      <c r="L79" s="566">
        <f>SUM(L76,L77,L78)</f>
        <v>20000</v>
      </c>
      <c r="M79" s="566">
        <f>SUM(M76,M77,M78)</f>
        <v>0</v>
      </c>
      <c r="N79" s="595">
        <f>SUM(N76,N77,N78)</f>
        <v>65000</v>
      </c>
      <c r="O79" s="596">
        <f>SUM(O77,O78)</f>
        <v>50000</v>
      </c>
      <c r="P79" s="595">
        <f>SUM(P77,P78)</f>
        <v>50000</v>
      </c>
      <c r="Q79" s="615"/>
      <c r="R79" s="570"/>
      <c r="S79" s="570"/>
      <c r="T79" s="571"/>
      <c r="U79" s="263"/>
    </row>
    <row r="80" spans="1:21" ht="21" x14ac:dyDescent="0.25">
      <c r="A80" s="1802"/>
      <c r="B80" s="1805"/>
      <c r="C80" s="1806"/>
      <c r="D80" s="1807"/>
      <c r="E80" s="1808"/>
      <c r="F80" s="1797" t="s">
        <v>550</v>
      </c>
      <c r="G80" s="1810" t="s">
        <v>480</v>
      </c>
      <c r="H80" s="1810" t="s">
        <v>547</v>
      </c>
      <c r="I80" s="1810" t="s">
        <v>83</v>
      </c>
      <c r="J80" s="889" t="s">
        <v>27</v>
      </c>
      <c r="K80" s="398">
        <v>100000</v>
      </c>
      <c r="L80" s="398"/>
      <c r="M80" s="398"/>
      <c r="N80" s="399">
        <v>100000</v>
      </c>
      <c r="O80" s="543">
        <v>150000</v>
      </c>
      <c r="P80" s="428">
        <v>150000</v>
      </c>
      <c r="Q80" s="971" t="s">
        <v>551</v>
      </c>
      <c r="R80" s="527">
        <v>2</v>
      </c>
      <c r="S80" s="527">
        <v>5</v>
      </c>
      <c r="T80" s="528">
        <v>5</v>
      </c>
    </row>
    <row r="81" spans="1:21" x14ac:dyDescent="0.25">
      <c r="A81" s="1804"/>
      <c r="B81" s="1778"/>
      <c r="C81" s="1555"/>
      <c r="D81" s="1566"/>
      <c r="E81" s="1567"/>
      <c r="F81" s="1809"/>
      <c r="G81" s="1568"/>
      <c r="H81" s="1568"/>
      <c r="I81" s="1568"/>
      <c r="J81" s="592" t="s">
        <v>388</v>
      </c>
      <c r="K81" s="398"/>
      <c r="L81" s="398"/>
      <c r="M81" s="398"/>
      <c r="N81" s="361"/>
      <c r="O81" s="557"/>
      <c r="P81" s="425"/>
      <c r="Q81" s="616"/>
      <c r="R81" s="513"/>
      <c r="S81" s="513"/>
      <c r="T81" s="514"/>
      <c r="U81" s="263"/>
    </row>
    <row r="82" spans="1:21" x14ac:dyDescent="0.25">
      <c r="A82" s="594"/>
      <c r="B82" s="559"/>
      <c r="C82" s="560"/>
      <c r="D82" s="561"/>
      <c r="E82" s="562"/>
      <c r="F82" s="614"/>
      <c r="G82" s="564"/>
      <c r="H82" s="564"/>
      <c r="I82" s="564"/>
      <c r="J82" s="565" t="s">
        <v>508</v>
      </c>
      <c r="K82" s="566">
        <f t="shared" ref="K82:P82" si="20">SUM(K80,K81)</f>
        <v>100000</v>
      </c>
      <c r="L82" s="566">
        <f t="shared" si="20"/>
        <v>0</v>
      </c>
      <c r="M82" s="566">
        <f t="shared" si="20"/>
        <v>0</v>
      </c>
      <c r="N82" s="595">
        <f t="shared" si="20"/>
        <v>100000</v>
      </c>
      <c r="O82" s="596">
        <f t="shared" si="20"/>
        <v>150000</v>
      </c>
      <c r="P82" s="595">
        <f t="shared" si="20"/>
        <v>150000</v>
      </c>
      <c r="Q82" s="615"/>
      <c r="R82" s="570"/>
      <c r="S82" s="570"/>
      <c r="T82" s="571"/>
      <c r="U82" s="263"/>
    </row>
    <row r="83" spans="1:21" ht="18" x14ac:dyDescent="0.25">
      <c r="A83" s="956"/>
      <c r="B83" s="957"/>
      <c r="C83" s="958"/>
      <c r="D83" s="959"/>
      <c r="E83" s="960"/>
      <c r="F83" s="961" t="s">
        <v>552</v>
      </c>
      <c r="G83" s="602" t="s">
        <v>459</v>
      </c>
      <c r="H83" s="602" t="s">
        <v>553</v>
      </c>
      <c r="I83" s="602" t="s">
        <v>554</v>
      </c>
      <c r="J83" s="889" t="s">
        <v>27</v>
      </c>
      <c r="K83" s="398">
        <v>1000</v>
      </c>
      <c r="L83" s="398"/>
      <c r="M83" s="398" t="s">
        <v>66</v>
      </c>
      <c r="N83" s="399">
        <v>1000</v>
      </c>
      <c r="O83" s="535">
        <v>1000</v>
      </c>
      <c r="P83" s="428">
        <v>1000</v>
      </c>
      <c r="Q83" s="971" t="s">
        <v>297</v>
      </c>
      <c r="R83" s="972">
        <v>0</v>
      </c>
      <c r="S83" s="527">
        <v>0</v>
      </c>
      <c r="T83" s="528">
        <v>1</v>
      </c>
    </row>
    <row r="84" spans="1:21" ht="19.5" customHeight="1" x14ac:dyDescent="0.25">
      <c r="A84" s="964"/>
      <c r="B84" s="966"/>
      <c r="C84" s="967"/>
      <c r="D84" s="968"/>
      <c r="E84" s="562"/>
      <c r="F84" s="614"/>
      <c r="G84" s="564"/>
      <c r="H84" s="564"/>
      <c r="I84" s="564"/>
      <c r="J84" s="565" t="s">
        <v>508</v>
      </c>
      <c r="K84" s="566">
        <f t="shared" ref="K84:P84" si="21">SUM(K83)</f>
        <v>1000</v>
      </c>
      <c r="L84" s="566">
        <f t="shared" si="21"/>
        <v>0</v>
      </c>
      <c r="M84" s="566">
        <f t="shared" si="21"/>
        <v>0</v>
      </c>
      <c r="N84" s="595">
        <f t="shared" si="21"/>
        <v>1000</v>
      </c>
      <c r="O84" s="596">
        <f t="shared" si="21"/>
        <v>1000</v>
      </c>
      <c r="P84" s="595">
        <f t="shared" si="21"/>
        <v>1000</v>
      </c>
      <c r="Q84" s="971"/>
      <c r="R84" s="513"/>
      <c r="S84" s="513"/>
      <c r="T84" s="514"/>
    </row>
    <row r="85" spans="1:21" x14ac:dyDescent="0.25">
      <c r="A85" s="1802"/>
      <c r="B85" s="1805"/>
      <c r="C85" s="1806"/>
      <c r="D85" s="1807"/>
      <c r="E85" s="1808"/>
      <c r="F85" s="1797" t="s">
        <v>555</v>
      </c>
      <c r="G85" s="1810" t="s">
        <v>480</v>
      </c>
      <c r="H85" s="1810" t="s">
        <v>553</v>
      </c>
      <c r="I85" s="1810" t="s">
        <v>430</v>
      </c>
      <c r="J85" s="617" t="s">
        <v>27</v>
      </c>
      <c r="K85" s="947">
        <v>1000</v>
      </c>
      <c r="L85" s="947"/>
      <c r="M85" s="947"/>
      <c r="N85" s="948">
        <v>1000</v>
      </c>
      <c r="O85" s="543"/>
      <c r="P85" s="428"/>
      <c r="Q85" s="1819" t="s">
        <v>556</v>
      </c>
      <c r="R85" s="1746">
        <v>1</v>
      </c>
      <c r="S85" s="1746">
        <v>0</v>
      </c>
      <c r="T85" s="1749">
        <v>0</v>
      </c>
    </row>
    <row r="86" spans="1:21" x14ac:dyDescent="0.25">
      <c r="A86" s="1804"/>
      <c r="B86" s="1778"/>
      <c r="C86" s="1555"/>
      <c r="D86" s="1566"/>
      <c r="E86" s="1567"/>
      <c r="F86" s="1809"/>
      <c r="G86" s="1568"/>
      <c r="H86" s="1568"/>
      <c r="I86" s="1568"/>
      <c r="J86" s="359" t="s">
        <v>388</v>
      </c>
      <c r="K86" s="360">
        <v>15000</v>
      </c>
      <c r="L86" s="360"/>
      <c r="M86" s="360"/>
      <c r="N86" s="361">
        <v>15000</v>
      </c>
      <c r="O86" s="557"/>
      <c r="P86" s="425"/>
      <c r="Q86" s="1826"/>
      <c r="R86" s="1747"/>
      <c r="S86" s="1747"/>
      <c r="T86" s="1750"/>
      <c r="U86" s="263"/>
    </row>
    <row r="87" spans="1:21" x14ac:dyDescent="0.25">
      <c r="A87" s="594"/>
      <c r="B87" s="559"/>
      <c r="C87" s="560"/>
      <c r="D87" s="561"/>
      <c r="E87" s="562"/>
      <c r="F87" s="614"/>
      <c r="G87" s="564"/>
      <c r="H87" s="564"/>
      <c r="I87" s="564"/>
      <c r="J87" s="565" t="s">
        <v>508</v>
      </c>
      <c r="K87" s="566">
        <f t="shared" ref="K87:P87" si="22">SUM(K85,K86)</f>
        <v>16000</v>
      </c>
      <c r="L87" s="566">
        <f t="shared" si="22"/>
        <v>0</v>
      </c>
      <c r="M87" s="566">
        <f t="shared" si="22"/>
        <v>0</v>
      </c>
      <c r="N87" s="595">
        <f t="shared" si="22"/>
        <v>16000</v>
      </c>
      <c r="O87" s="596">
        <f t="shared" si="22"/>
        <v>0</v>
      </c>
      <c r="P87" s="595">
        <f t="shared" si="22"/>
        <v>0</v>
      </c>
      <c r="Q87" s="615"/>
      <c r="R87" s="570"/>
      <c r="S87" s="570"/>
      <c r="T87" s="571"/>
      <c r="U87" s="263"/>
    </row>
    <row r="88" spans="1:21" x14ac:dyDescent="0.25">
      <c r="A88" s="1802"/>
      <c r="B88" s="1805"/>
      <c r="C88" s="1806"/>
      <c r="D88" s="1807"/>
      <c r="E88" s="1808"/>
      <c r="F88" s="1797" t="s">
        <v>803</v>
      </c>
      <c r="G88" s="1822" t="s">
        <v>480</v>
      </c>
      <c r="H88" s="1822" t="s">
        <v>553</v>
      </c>
      <c r="I88" s="1822"/>
      <c r="J88" s="617" t="s">
        <v>27</v>
      </c>
      <c r="K88" s="947">
        <v>150000</v>
      </c>
      <c r="L88" s="947">
        <v>20000</v>
      </c>
      <c r="M88" s="947"/>
      <c r="N88" s="948">
        <v>130000</v>
      </c>
      <c r="O88" s="618">
        <v>500000</v>
      </c>
      <c r="P88" s="619">
        <v>500000</v>
      </c>
      <c r="Q88" s="1824" t="s">
        <v>297</v>
      </c>
      <c r="R88" s="1821">
        <v>0</v>
      </c>
      <c r="S88" s="1821">
        <v>2</v>
      </c>
      <c r="T88" s="1817">
        <v>5</v>
      </c>
    </row>
    <row r="89" spans="1:21" x14ac:dyDescent="0.25">
      <c r="A89" s="1804"/>
      <c r="B89" s="1778"/>
      <c r="C89" s="1555"/>
      <c r="D89" s="1566"/>
      <c r="E89" s="1567"/>
      <c r="F89" s="1809"/>
      <c r="G89" s="1823"/>
      <c r="H89" s="1823"/>
      <c r="I89" s="1823"/>
      <c r="J89" s="359" t="s">
        <v>388</v>
      </c>
      <c r="K89" s="360"/>
      <c r="L89" s="360"/>
      <c r="M89" s="360"/>
      <c r="N89" s="361"/>
      <c r="O89" s="540"/>
      <c r="P89" s="361"/>
      <c r="Q89" s="1825"/>
      <c r="R89" s="1747"/>
      <c r="S89" s="1747"/>
      <c r="T89" s="1750"/>
    </row>
    <row r="90" spans="1:21" x14ac:dyDescent="0.25">
      <c r="A90" s="594"/>
      <c r="B90" s="559"/>
      <c r="C90" s="560"/>
      <c r="D90" s="561"/>
      <c r="E90" s="562"/>
      <c r="F90" s="614"/>
      <c r="G90" s="564"/>
      <c r="H90" s="564"/>
      <c r="I90" s="564"/>
      <c r="J90" s="565" t="s">
        <v>508</v>
      </c>
      <c r="K90" s="566">
        <f t="shared" ref="K90:P90" si="23">SUM(K88,K89)</f>
        <v>150000</v>
      </c>
      <c r="L90" s="566">
        <f t="shared" si="23"/>
        <v>20000</v>
      </c>
      <c r="M90" s="566">
        <f t="shared" si="23"/>
        <v>0</v>
      </c>
      <c r="N90" s="595">
        <f t="shared" si="23"/>
        <v>130000</v>
      </c>
      <c r="O90" s="596">
        <f t="shared" si="23"/>
        <v>500000</v>
      </c>
      <c r="P90" s="595">
        <f t="shared" si="23"/>
        <v>500000</v>
      </c>
      <c r="Q90" s="615"/>
      <c r="R90" s="570"/>
      <c r="S90" s="620"/>
      <c r="T90" s="571"/>
    </row>
    <row r="91" spans="1:21" ht="15" customHeight="1" thickBot="1" x14ac:dyDescent="0.3">
      <c r="A91" s="293"/>
      <c r="B91" s="946"/>
      <c r="C91" s="934"/>
      <c r="D91" s="936"/>
      <c r="E91" s="938"/>
      <c r="F91" s="926"/>
      <c r="G91" s="597"/>
      <c r="H91" s="597"/>
      <c r="I91" s="598"/>
      <c r="J91" s="343" t="s">
        <v>29</v>
      </c>
      <c r="K91" s="447">
        <f>SUM(K76,K78,K80,K83,K85,K88)</f>
        <v>337000</v>
      </c>
      <c r="L91" s="447">
        <f>SUM(L76,L78,L80,L83,L85,L88)</f>
        <v>40000</v>
      </c>
      <c r="M91" s="447">
        <f t="shared" ref="M91:P91" si="24">SUM(M76,M78,M80,M83,M85,M88)</f>
        <v>0</v>
      </c>
      <c r="N91" s="345">
        <f t="shared" si="24"/>
        <v>297000</v>
      </c>
      <c r="O91" s="449">
        <f t="shared" si="24"/>
        <v>736000</v>
      </c>
      <c r="P91" s="345">
        <f t="shared" si="24"/>
        <v>736000</v>
      </c>
      <c r="Q91" s="621"/>
      <c r="R91" s="600"/>
      <c r="S91" s="600"/>
      <c r="T91" s="601"/>
    </row>
    <row r="92" spans="1:21" ht="27.6" customHeight="1" x14ac:dyDescent="0.25">
      <c r="A92" s="588" t="s">
        <v>55</v>
      </c>
      <c r="B92" s="950" t="s">
        <v>20</v>
      </c>
      <c r="C92" s="933" t="s">
        <v>22</v>
      </c>
      <c r="D92" s="939" t="s">
        <v>39</v>
      </c>
      <c r="E92" s="553" t="s">
        <v>22</v>
      </c>
      <c r="F92" s="554" t="s">
        <v>557</v>
      </c>
      <c r="G92" s="555"/>
      <c r="H92" s="555"/>
      <c r="I92" s="555" t="s">
        <v>558</v>
      </c>
      <c r="J92" s="976"/>
      <c r="K92" s="331"/>
      <c r="L92" s="331"/>
      <c r="M92" s="331"/>
      <c r="N92" s="405"/>
      <c r="O92" s="622"/>
      <c r="P92" s="453"/>
      <c r="Q92" s="613" t="s">
        <v>559</v>
      </c>
      <c r="R92" s="510">
        <v>0</v>
      </c>
      <c r="S92" s="510">
        <v>0</v>
      </c>
      <c r="T92" s="516">
        <v>0</v>
      </c>
      <c r="U92" s="263"/>
    </row>
    <row r="93" spans="1:21" ht="15" customHeight="1" thickBot="1" x14ac:dyDescent="0.3">
      <c r="A93" s="293"/>
      <c r="B93" s="946"/>
      <c r="C93" s="934"/>
      <c r="D93" s="936"/>
      <c r="E93" s="938"/>
      <c r="F93" s="926"/>
      <c r="G93" s="597"/>
      <c r="H93" s="597"/>
      <c r="I93" s="598"/>
      <c r="J93" s="343" t="s">
        <v>29</v>
      </c>
      <c r="K93" s="447">
        <f t="shared" ref="K93:P93" si="25">SUM(K92)</f>
        <v>0</v>
      </c>
      <c r="L93" s="447">
        <f t="shared" si="25"/>
        <v>0</v>
      </c>
      <c r="M93" s="447">
        <f t="shared" si="25"/>
        <v>0</v>
      </c>
      <c r="N93" s="414">
        <f t="shared" si="25"/>
        <v>0</v>
      </c>
      <c r="O93" s="623">
        <f t="shared" si="25"/>
        <v>0</v>
      </c>
      <c r="P93" s="448">
        <f t="shared" si="25"/>
        <v>0</v>
      </c>
      <c r="Q93" s="621"/>
      <c r="R93" s="600"/>
      <c r="S93" s="600"/>
      <c r="T93" s="601"/>
    </row>
    <row r="94" spans="1:21" ht="31.9" customHeight="1" x14ac:dyDescent="0.25">
      <c r="A94" s="588" t="s">
        <v>55</v>
      </c>
      <c r="B94" s="950" t="s">
        <v>20</v>
      </c>
      <c r="C94" s="933" t="s">
        <v>22</v>
      </c>
      <c r="D94" s="939" t="s">
        <v>39</v>
      </c>
      <c r="E94" s="553" t="s">
        <v>34</v>
      </c>
      <c r="F94" s="554" t="s">
        <v>560</v>
      </c>
      <c r="G94" s="555"/>
      <c r="H94" s="555"/>
      <c r="I94" s="555" t="s">
        <v>66</v>
      </c>
      <c r="J94" s="976"/>
      <c r="K94" s="331"/>
      <c r="L94" s="331"/>
      <c r="M94" s="331"/>
      <c r="N94" s="405"/>
      <c r="O94" s="622"/>
      <c r="P94" s="453"/>
      <c r="Q94" s="613"/>
      <c r="R94" s="510"/>
      <c r="S94" s="510"/>
      <c r="T94" s="516"/>
      <c r="U94" s="263"/>
    </row>
    <row r="95" spans="1:21" ht="15" customHeight="1" thickBot="1" x14ac:dyDescent="0.3">
      <c r="A95" s="293"/>
      <c r="B95" s="946"/>
      <c r="C95" s="934"/>
      <c r="D95" s="936"/>
      <c r="E95" s="938"/>
      <c r="F95" s="926"/>
      <c r="G95" s="597"/>
      <c r="H95" s="597"/>
      <c r="I95" s="598"/>
      <c r="J95" s="343" t="s">
        <v>29</v>
      </c>
      <c r="K95" s="447">
        <f>SUM(K94)</f>
        <v>0</v>
      </c>
      <c r="L95" s="447">
        <f t="shared" ref="L95:P95" si="26">SUM(L94)</f>
        <v>0</v>
      </c>
      <c r="M95" s="447">
        <f t="shared" si="26"/>
        <v>0</v>
      </c>
      <c r="N95" s="345">
        <f t="shared" si="26"/>
        <v>0</v>
      </c>
      <c r="O95" s="449">
        <f t="shared" si="26"/>
        <v>0</v>
      </c>
      <c r="P95" s="447">
        <f t="shared" si="26"/>
        <v>0</v>
      </c>
      <c r="Q95" s="621"/>
      <c r="R95" s="600"/>
      <c r="S95" s="600"/>
      <c r="T95" s="601"/>
    </row>
    <row r="96" spans="1:21" ht="25.9" customHeight="1" x14ac:dyDescent="0.25">
      <c r="A96" s="588" t="s">
        <v>55</v>
      </c>
      <c r="B96" s="945" t="s">
        <v>20</v>
      </c>
      <c r="C96" s="940" t="s">
        <v>22</v>
      </c>
      <c r="D96" s="935" t="s">
        <v>39</v>
      </c>
      <c r="E96" s="937" t="s">
        <v>39</v>
      </c>
      <c r="F96" s="974" t="s">
        <v>562</v>
      </c>
      <c r="G96" s="589"/>
      <c r="H96" s="589"/>
      <c r="I96" s="589" t="s">
        <v>66</v>
      </c>
      <c r="J96" s="515"/>
      <c r="K96" s="394"/>
      <c r="L96" s="394"/>
      <c r="M96" s="394"/>
      <c r="N96" s="395"/>
      <c r="O96" s="590"/>
      <c r="P96" s="453"/>
      <c r="Q96" s="613"/>
      <c r="R96" s="510"/>
      <c r="S96" s="510"/>
      <c r="T96" s="516"/>
      <c r="U96" s="263"/>
    </row>
    <row r="97" spans="1:21" ht="15" customHeight="1" thickBot="1" x14ac:dyDescent="0.3">
      <c r="A97" s="293"/>
      <c r="B97" s="946"/>
      <c r="C97" s="934"/>
      <c r="D97" s="936"/>
      <c r="E97" s="938"/>
      <c r="F97" s="926"/>
      <c r="G97" s="597"/>
      <c r="H97" s="597"/>
      <c r="I97" s="598"/>
      <c r="J97" s="343" t="s">
        <v>29</v>
      </c>
      <c r="K97" s="447">
        <f t="shared" ref="K97:P97" si="27">SUM(K96)</f>
        <v>0</v>
      </c>
      <c r="L97" s="447">
        <f t="shared" si="27"/>
        <v>0</v>
      </c>
      <c r="M97" s="447">
        <f t="shared" si="27"/>
        <v>0</v>
      </c>
      <c r="N97" s="345">
        <f t="shared" si="27"/>
        <v>0</v>
      </c>
      <c r="O97" s="449">
        <f t="shared" si="27"/>
        <v>0</v>
      </c>
      <c r="P97" s="447">
        <f t="shared" si="27"/>
        <v>0</v>
      </c>
      <c r="Q97" s="621"/>
      <c r="R97" s="600"/>
      <c r="S97" s="600"/>
      <c r="T97" s="601"/>
    </row>
    <row r="98" spans="1:21" ht="31.9" customHeight="1" x14ac:dyDescent="0.25">
      <c r="A98" s="588" t="s">
        <v>55</v>
      </c>
      <c r="B98" s="950" t="s">
        <v>20</v>
      </c>
      <c r="C98" s="933" t="s">
        <v>22</v>
      </c>
      <c r="D98" s="939" t="s">
        <v>39</v>
      </c>
      <c r="E98" s="553" t="s">
        <v>45</v>
      </c>
      <c r="F98" s="554" t="s">
        <v>563</v>
      </c>
      <c r="G98" s="555"/>
      <c r="H98" s="555"/>
      <c r="I98" s="555" t="s">
        <v>564</v>
      </c>
      <c r="J98" s="976"/>
      <c r="K98" s="331"/>
      <c r="L98" s="331"/>
      <c r="M98" s="331"/>
      <c r="N98" s="332"/>
      <c r="O98" s="590"/>
      <c r="P98" s="453"/>
      <c r="Q98" s="613"/>
      <c r="R98" s="510"/>
      <c r="S98" s="510"/>
      <c r="T98" s="516"/>
      <c r="U98" s="263"/>
    </row>
    <row r="99" spans="1:21" ht="15" customHeight="1" thickBot="1" x14ac:dyDescent="0.3">
      <c r="A99" s="293"/>
      <c r="B99" s="946"/>
      <c r="C99" s="934"/>
      <c r="D99" s="936"/>
      <c r="E99" s="938"/>
      <c r="F99" s="926"/>
      <c r="G99" s="597"/>
      <c r="H99" s="597"/>
      <c r="I99" s="598"/>
      <c r="J99" s="343" t="s">
        <v>29</v>
      </c>
      <c r="K99" s="447">
        <f t="shared" ref="K99:P99" si="28">SUM(K98)</f>
        <v>0</v>
      </c>
      <c r="L99" s="447">
        <f t="shared" si="28"/>
        <v>0</v>
      </c>
      <c r="M99" s="447">
        <f t="shared" si="28"/>
        <v>0</v>
      </c>
      <c r="N99" s="448">
        <f t="shared" si="28"/>
        <v>0</v>
      </c>
      <c r="O99" s="449">
        <f t="shared" si="28"/>
        <v>0</v>
      </c>
      <c r="P99" s="448">
        <f t="shared" si="28"/>
        <v>0</v>
      </c>
      <c r="Q99" s="621"/>
      <c r="R99" s="600"/>
      <c r="S99" s="600"/>
      <c r="T99" s="601"/>
    </row>
    <row r="100" spans="1:21" ht="25.9" customHeight="1" x14ac:dyDescent="0.25">
      <c r="A100" s="588" t="s">
        <v>55</v>
      </c>
      <c r="B100" s="950" t="s">
        <v>20</v>
      </c>
      <c r="C100" s="933" t="s">
        <v>22</v>
      </c>
      <c r="D100" s="939" t="s">
        <v>39</v>
      </c>
      <c r="E100" s="553" t="s">
        <v>49</v>
      </c>
      <c r="F100" s="554" t="s">
        <v>565</v>
      </c>
      <c r="G100" s="555" t="s">
        <v>480</v>
      </c>
      <c r="H100" s="555"/>
      <c r="I100" s="555" t="s">
        <v>566</v>
      </c>
      <c r="J100" s="976"/>
      <c r="K100" s="331"/>
      <c r="L100" s="331"/>
      <c r="M100" s="331"/>
      <c r="N100" s="332"/>
      <c r="O100" s="590"/>
      <c r="P100" s="453"/>
      <c r="Q100" s="613"/>
      <c r="R100" s="510"/>
      <c r="S100" s="510"/>
      <c r="T100" s="516"/>
      <c r="U100" s="263"/>
    </row>
    <row r="101" spans="1:21" ht="18" customHeight="1" x14ac:dyDescent="0.25">
      <c r="A101" s="1792"/>
      <c r="B101" s="1793"/>
      <c r="C101" s="1794"/>
      <c r="D101" s="1795"/>
      <c r="E101" s="1796"/>
      <c r="F101" s="1797" t="s">
        <v>567</v>
      </c>
      <c r="G101" s="1786" t="s">
        <v>94</v>
      </c>
      <c r="H101" s="1786" t="s">
        <v>568</v>
      </c>
      <c r="I101" s="1786" t="s">
        <v>566</v>
      </c>
      <c r="J101" s="592" t="s">
        <v>27</v>
      </c>
      <c r="K101" s="398"/>
      <c r="L101" s="398"/>
      <c r="M101" s="398"/>
      <c r="N101" s="399"/>
      <c r="O101" s="535"/>
      <c r="P101" s="428"/>
      <c r="Q101" s="1819" t="s">
        <v>297</v>
      </c>
      <c r="R101" s="1821">
        <v>0</v>
      </c>
      <c r="S101" s="1821">
        <v>0</v>
      </c>
      <c r="T101" s="1817">
        <v>0</v>
      </c>
    </row>
    <row r="102" spans="1:21" ht="18" customHeight="1" x14ac:dyDescent="0.25">
      <c r="A102" s="1792"/>
      <c r="B102" s="1793"/>
      <c r="C102" s="1794"/>
      <c r="D102" s="1795"/>
      <c r="E102" s="1796"/>
      <c r="F102" s="1798"/>
      <c r="G102" s="1786"/>
      <c r="H102" s="1786"/>
      <c r="I102" s="1786"/>
      <c r="J102" s="592" t="s">
        <v>166</v>
      </c>
      <c r="K102" s="398"/>
      <c r="L102" s="398"/>
      <c r="M102" s="400"/>
      <c r="N102" s="361"/>
      <c r="O102" s="535"/>
      <c r="P102" s="428"/>
      <c r="Q102" s="1820"/>
      <c r="R102" s="1746"/>
      <c r="S102" s="1746"/>
      <c r="T102" s="1749"/>
    </row>
    <row r="103" spans="1:21" ht="18" customHeight="1" x14ac:dyDescent="0.25">
      <c r="A103" s="1792"/>
      <c r="B103" s="1793"/>
      <c r="C103" s="1794"/>
      <c r="D103" s="1795"/>
      <c r="E103" s="1796"/>
      <c r="F103" s="1798"/>
      <c r="G103" s="1786"/>
      <c r="H103" s="1786"/>
      <c r="I103" s="1786"/>
      <c r="J103" s="592" t="s">
        <v>239</v>
      </c>
      <c r="K103" s="398"/>
      <c r="L103" s="398"/>
      <c r="M103" s="400"/>
      <c r="N103" s="361"/>
      <c r="O103" s="535"/>
      <c r="P103" s="428"/>
      <c r="Q103" s="1820"/>
      <c r="R103" s="1746"/>
      <c r="S103" s="1746"/>
      <c r="T103" s="1749"/>
    </row>
    <row r="104" spans="1:21" x14ac:dyDescent="0.25">
      <c r="A104" s="594"/>
      <c r="B104" s="559"/>
      <c r="C104" s="560"/>
      <c r="D104" s="561"/>
      <c r="E104" s="562"/>
      <c r="F104" s="563"/>
      <c r="G104" s="564"/>
      <c r="H104" s="564"/>
      <c r="I104" s="564"/>
      <c r="J104" s="565" t="s">
        <v>508</v>
      </c>
      <c r="K104" s="566">
        <f t="shared" ref="K104:P104" si="29">SUM(K101,K102,K103)</f>
        <v>0</v>
      </c>
      <c r="L104" s="566">
        <f t="shared" si="29"/>
        <v>0</v>
      </c>
      <c r="M104" s="566">
        <f t="shared" si="29"/>
        <v>0</v>
      </c>
      <c r="N104" s="595">
        <f t="shared" si="29"/>
        <v>0</v>
      </c>
      <c r="O104" s="596">
        <f t="shared" si="29"/>
        <v>0</v>
      </c>
      <c r="P104" s="595">
        <f t="shared" si="29"/>
        <v>0</v>
      </c>
      <c r="Q104" s="615"/>
      <c r="R104" s="570"/>
      <c r="S104" s="570"/>
      <c r="T104" s="624"/>
      <c r="U104" s="263"/>
    </row>
    <row r="105" spans="1:21" ht="15" customHeight="1" thickBot="1" x14ac:dyDescent="0.3">
      <c r="A105" s="293"/>
      <c r="B105" s="946"/>
      <c r="C105" s="934"/>
      <c r="D105" s="936"/>
      <c r="E105" s="938"/>
      <c r="F105" s="926"/>
      <c r="G105" s="597"/>
      <c r="H105" s="597"/>
      <c r="I105" s="598"/>
      <c r="J105" s="343" t="s">
        <v>29</v>
      </c>
      <c r="K105" s="447">
        <f t="shared" ref="K105:P105" si="30">SUM(K100,K104)</f>
        <v>0</v>
      </c>
      <c r="L105" s="447">
        <f t="shared" si="30"/>
        <v>0</v>
      </c>
      <c r="M105" s="447">
        <f t="shared" si="30"/>
        <v>0</v>
      </c>
      <c r="N105" s="448">
        <f t="shared" si="30"/>
        <v>0</v>
      </c>
      <c r="O105" s="449">
        <f t="shared" si="30"/>
        <v>0</v>
      </c>
      <c r="P105" s="448">
        <f t="shared" si="30"/>
        <v>0</v>
      </c>
      <c r="Q105" s="621"/>
      <c r="R105" s="600"/>
      <c r="S105" s="600"/>
      <c r="T105" s="601"/>
    </row>
    <row r="106" spans="1:21" ht="25.9" customHeight="1" x14ac:dyDescent="0.25">
      <c r="A106" s="965" t="s">
        <v>55</v>
      </c>
      <c r="B106" s="950" t="s">
        <v>20</v>
      </c>
      <c r="C106" s="933" t="s">
        <v>22</v>
      </c>
      <c r="D106" s="939" t="s">
        <v>39</v>
      </c>
      <c r="E106" s="553" t="s">
        <v>55</v>
      </c>
      <c r="F106" s="554" t="s">
        <v>569</v>
      </c>
      <c r="G106" s="555" t="s">
        <v>480</v>
      </c>
      <c r="H106" s="555"/>
      <c r="I106" s="555" t="s">
        <v>66</v>
      </c>
      <c r="J106" s="976"/>
      <c r="K106" s="331"/>
      <c r="L106" s="331"/>
      <c r="M106" s="331"/>
      <c r="N106" s="332"/>
      <c r="O106" s="590"/>
      <c r="P106" s="334"/>
      <c r="Q106" s="591"/>
      <c r="R106" s="510"/>
      <c r="S106" s="510"/>
      <c r="T106" s="516"/>
      <c r="U106" s="263"/>
    </row>
    <row r="107" spans="1:21" ht="18" customHeight="1" x14ac:dyDescent="0.25">
      <c r="A107" s="1818"/>
      <c r="B107" s="1793"/>
      <c r="C107" s="1794"/>
      <c r="D107" s="1795"/>
      <c r="E107" s="1796"/>
      <c r="F107" s="1797" t="s">
        <v>570</v>
      </c>
      <c r="G107" s="1786" t="s">
        <v>480</v>
      </c>
      <c r="H107" s="1786" t="s">
        <v>561</v>
      </c>
      <c r="I107" s="1786" t="s">
        <v>471</v>
      </c>
      <c r="J107" s="889" t="s">
        <v>27</v>
      </c>
      <c r="K107" s="398">
        <v>50000</v>
      </c>
      <c r="L107" s="398"/>
      <c r="M107" s="398"/>
      <c r="N107" s="400">
        <v>50000</v>
      </c>
      <c r="O107" s="902">
        <v>50000</v>
      </c>
      <c r="P107" s="428">
        <v>50000</v>
      </c>
      <c r="Q107" s="1787" t="s">
        <v>571</v>
      </c>
      <c r="R107" s="1580">
        <v>0</v>
      </c>
      <c r="S107" s="1821">
        <v>0</v>
      </c>
      <c r="T107" s="1817">
        <v>1</v>
      </c>
    </row>
    <row r="108" spans="1:21" ht="18" customHeight="1" x14ac:dyDescent="0.25">
      <c r="A108" s="1818"/>
      <c r="B108" s="1793"/>
      <c r="C108" s="1794"/>
      <c r="D108" s="1795"/>
      <c r="E108" s="1796"/>
      <c r="F108" s="1798"/>
      <c r="G108" s="1786"/>
      <c r="H108" s="1786"/>
      <c r="I108" s="1786"/>
      <c r="J108" s="889" t="s">
        <v>388</v>
      </c>
      <c r="K108" s="398"/>
      <c r="L108" s="398"/>
      <c r="M108" s="400"/>
      <c r="N108" s="361"/>
      <c r="O108" s="535"/>
      <c r="P108" s="428"/>
      <c r="Q108" s="1593"/>
      <c r="R108" s="1595"/>
      <c r="S108" s="1746"/>
      <c r="T108" s="1749"/>
    </row>
    <row r="109" spans="1:21" ht="18" customHeight="1" x14ac:dyDescent="0.25">
      <c r="A109" s="1818"/>
      <c r="B109" s="1793"/>
      <c r="C109" s="1794"/>
      <c r="D109" s="1795"/>
      <c r="E109" s="1796"/>
      <c r="F109" s="1798"/>
      <c r="G109" s="1786"/>
      <c r="H109" s="1786"/>
      <c r="I109" s="1786"/>
      <c r="J109" s="889" t="s">
        <v>357</v>
      </c>
      <c r="K109" s="398"/>
      <c r="L109" s="398"/>
      <c r="M109" s="400"/>
      <c r="N109" s="361"/>
      <c r="O109" s="535"/>
      <c r="P109" s="428"/>
      <c r="Q109" s="1593"/>
      <c r="R109" s="1595"/>
      <c r="S109" s="1746"/>
      <c r="T109" s="1749"/>
    </row>
    <row r="110" spans="1:21" ht="18" customHeight="1" x14ac:dyDescent="0.25">
      <c r="A110" s="1818"/>
      <c r="B110" s="1793"/>
      <c r="C110" s="1794"/>
      <c r="D110" s="1795"/>
      <c r="E110" s="1796"/>
      <c r="F110" s="1798"/>
      <c r="G110" s="1786"/>
      <c r="H110" s="1786"/>
      <c r="I110" s="1786"/>
      <c r="J110" s="889" t="s">
        <v>239</v>
      </c>
      <c r="K110" s="398"/>
      <c r="L110" s="398"/>
      <c r="M110" s="400"/>
      <c r="N110" s="361"/>
      <c r="O110" s="535"/>
      <c r="P110" s="428"/>
      <c r="Q110" s="1593"/>
      <c r="R110" s="1595"/>
      <c r="S110" s="1746"/>
      <c r="T110" s="1749"/>
    </row>
    <row r="111" spans="1:21" x14ac:dyDescent="0.25">
      <c r="A111" s="558"/>
      <c r="B111" s="559"/>
      <c r="C111" s="560"/>
      <c r="D111" s="561"/>
      <c r="E111" s="562"/>
      <c r="F111" s="563"/>
      <c r="G111" s="564"/>
      <c r="H111" s="564"/>
      <c r="I111" s="564"/>
      <c r="J111" s="565" t="s">
        <v>508</v>
      </c>
      <c r="K111" s="566">
        <f t="shared" ref="K111:P111" si="31">SUM(K107,K108,K109,K110)</f>
        <v>50000</v>
      </c>
      <c r="L111" s="566">
        <f t="shared" si="31"/>
        <v>0</v>
      </c>
      <c r="M111" s="566">
        <f t="shared" si="31"/>
        <v>0</v>
      </c>
      <c r="N111" s="567">
        <f t="shared" si="31"/>
        <v>50000</v>
      </c>
      <c r="O111" s="568">
        <f t="shared" si="31"/>
        <v>50000</v>
      </c>
      <c r="P111" s="566">
        <f t="shared" si="31"/>
        <v>50000</v>
      </c>
      <c r="Q111" s="569"/>
      <c r="R111" s="570"/>
      <c r="S111" s="570"/>
      <c r="T111" s="624"/>
      <c r="U111" s="263"/>
    </row>
    <row r="112" spans="1:21" ht="15" customHeight="1" thickBot="1" x14ac:dyDescent="0.3">
      <c r="A112" s="293"/>
      <c r="B112" s="946"/>
      <c r="C112" s="934"/>
      <c r="D112" s="936"/>
      <c r="E112" s="938"/>
      <c r="F112" s="926"/>
      <c r="G112" s="597"/>
      <c r="H112" s="597"/>
      <c r="I112" s="598"/>
      <c r="J112" s="343" t="s">
        <v>29</v>
      </c>
      <c r="K112" s="447">
        <f t="shared" ref="K112:P112" si="32">SUM(K106,K111)</f>
        <v>50000</v>
      </c>
      <c r="L112" s="447">
        <f t="shared" si="32"/>
        <v>0</v>
      </c>
      <c r="M112" s="447">
        <f t="shared" si="32"/>
        <v>0</v>
      </c>
      <c r="N112" s="447">
        <f t="shared" si="32"/>
        <v>50000</v>
      </c>
      <c r="O112" s="447">
        <f t="shared" si="32"/>
        <v>50000</v>
      </c>
      <c r="P112" s="447">
        <f t="shared" si="32"/>
        <v>50000</v>
      </c>
      <c r="Q112" s="599"/>
      <c r="R112" s="600"/>
      <c r="S112" s="600"/>
      <c r="T112" s="601"/>
    </row>
    <row r="113" spans="1:21" ht="15.75" thickBot="1" x14ac:dyDescent="0.3">
      <c r="A113" s="233" t="s">
        <v>55</v>
      </c>
      <c r="B113" s="458" t="s">
        <v>20</v>
      </c>
      <c r="C113" s="391" t="s">
        <v>22</v>
      </c>
      <c r="D113" s="271" t="s">
        <v>39</v>
      </c>
      <c r="E113" s="1527" t="s">
        <v>67</v>
      </c>
      <c r="F113" s="1528"/>
      <c r="G113" s="1528"/>
      <c r="H113" s="1528"/>
      <c r="I113" s="1528"/>
      <c r="J113" s="1529"/>
      <c r="K113" s="349">
        <f t="shared" ref="K113:P113" si="33">SUM(K91,K93,K95,K97,K99,K105,K112,)</f>
        <v>387000</v>
      </c>
      <c r="L113" s="349">
        <f t="shared" si="33"/>
        <v>40000</v>
      </c>
      <c r="M113" s="349">
        <f t="shared" si="33"/>
        <v>0</v>
      </c>
      <c r="N113" s="349">
        <f t="shared" si="33"/>
        <v>347000</v>
      </c>
      <c r="O113" s="349">
        <f t="shared" si="33"/>
        <v>786000</v>
      </c>
      <c r="P113" s="349">
        <f t="shared" si="33"/>
        <v>786000</v>
      </c>
      <c r="Q113" s="459"/>
      <c r="R113" s="460"/>
      <c r="S113" s="461"/>
      <c r="T113" s="462"/>
    </row>
    <row r="114" spans="1:21" ht="20.25" customHeight="1" thickBot="1" x14ac:dyDescent="0.3">
      <c r="A114" s="233" t="s">
        <v>55</v>
      </c>
      <c r="B114" s="552" t="s">
        <v>20</v>
      </c>
      <c r="C114" s="391" t="s">
        <v>22</v>
      </c>
      <c r="D114" s="295" t="s">
        <v>45</v>
      </c>
      <c r="E114" s="1199" t="s">
        <v>572</v>
      </c>
      <c r="F114" s="1200"/>
      <c r="G114" s="1200"/>
      <c r="H114" s="1200"/>
      <c r="I114" s="1200"/>
      <c r="J114" s="1200"/>
      <c r="K114" s="1200"/>
      <c r="L114" s="1200"/>
      <c r="M114" s="1200"/>
      <c r="N114" s="1200"/>
      <c r="O114" s="1200"/>
      <c r="P114" s="1200"/>
      <c r="Q114" s="1200"/>
      <c r="R114" s="1200"/>
      <c r="S114" s="1200"/>
      <c r="T114" s="1201"/>
    </row>
    <row r="115" spans="1:21" ht="31.9" customHeight="1" x14ac:dyDescent="0.25">
      <c r="A115" s="588" t="s">
        <v>55</v>
      </c>
      <c r="B115" s="945" t="s">
        <v>20</v>
      </c>
      <c r="C115" s="940" t="s">
        <v>22</v>
      </c>
      <c r="D115" s="935" t="s">
        <v>45</v>
      </c>
      <c r="E115" s="937" t="s">
        <v>20</v>
      </c>
      <c r="F115" s="974" t="s">
        <v>573</v>
      </c>
      <c r="G115" s="589"/>
      <c r="H115" s="589"/>
      <c r="I115" s="589" t="s">
        <v>574</v>
      </c>
      <c r="J115" s="515"/>
      <c r="K115" s="394"/>
      <c r="L115" s="394"/>
      <c r="M115" s="394"/>
      <c r="N115" s="395"/>
      <c r="O115" s="590"/>
      <c r="P115" s="625"/>
      <c r="Q115" s="591" t="s">
        <v>575</v>
      </c>
      <c r="R115" s="626"/>
      <c r="S115" s="626"/>
      <c r="T115" s="627"/>
      <c r="U115" s="263"/>
    </row>
    <row r="116" spans="1:21" ht="15" customHeight="1" thickBot="1" x14ac:dyDescent="0.3">
      <c r="A116" s="293"/>
      <c r="B116" s="946"/>
      <c r="C116" s="934"/>
      <c r="D116" s="936"/>
      <c r="E116" s="938"/>
      <c r="F116" s="926"/>
      <c r="G116" s="597"/>
      <c r="H116" s="597"/>
      <c r="I116" s="943"/>
      <c r="J116" s="343" t="s">
        <v>29</v>
      </c>
      <c r="K116" s="344">
        <f t="shared" ref="K116:P116" si="34">SUM(K115)</f>
        <v>0</v>
      </c>
      <c r="L116" s="344">
        <f t="shared" si="34"/>
        <v>0</v>
      </c>
      <c r="M116" s="344">
        <f t="shared" si="34"/>
        <v>0</v>
      </c>
      <c r="N116" s="345">
        <f t="shared" si="34"/>
        <v>0</v>
      </c>
      <c r="O116" s="346">
        <f t="shared" si="34"/>
        <v>0</v>
      </c>
      <c r="P116" s="344">
        <f t="shared" si="34"/>
        <v>0</v>
      </c>
      <c r="Q116" s="599"/>
      <c r="R116" s="605"/>
      <c r="S116" s="605"/>
      <c r="T116" s="606"/>
    </row>
    <row r="117" spans="1:21" ht="31.9" customHeight="1" x14ac:dyDescent="0.25">
      <c r="A117" s="588" t="s">
        <v>55</v>
      </c>
      <c r="B117" s="950" t="s">
        <v>20</v>
      </c>
      <c r="C117" s="933" t="s">
        <v>22</v>
      </c>
      <c r="D117" s="939" t="s">
        <v>45</v>
      </c>
      <c r="E117" s="553" t="s">
        <v>22</v>
      </c>
      <c r="F117" s="554" t="s">
        <v>576</v>
      </c>
      <c r="G117" s="555"/>
      <c r="H117" s="555"/>
      <c r="I117" s="555" t="s">
        <v>577</v>
      </c>
      <c r="J117" s="976"/>
      <c r="K117" s="331"/>
      <c r="L117" s="331"/>
      <c r="M117" s="331"/>
      <c r="N117" s="332"/>
      <c r="O117" s="590"/>
      <c r="P117" s="334"/>
      <c r="Q117" s="591"/>
      <c r="R117" s="954"/>
      <c r="S117" s="954"/>
      <c r="T117" s="963"/>
      <c r="U117" s="263"/>
    </row>
    <row r="118" spans="1:21" ht="15" customHeight="1" thickBot="1" x14ac:dyDescent="0.3">
      <c r="A118" s="293"/>
      <c r="B118" s="946"/>
      <c r="C118" s="934"/>
      <c r="D118" s="936"/>
      <c r="E118" s="938"/>
      <c r="F118" s="926"/>
      <c r="G118" s="597"/>
      <c r="H118" s="597"/>
      <c r="I118" s="598"/>
      <c r="J118" s="343" t="s">
        <v>29</v>
      </c>
      <c r="K118" s="344">
        <f t="shared" ref="K118:P118" si="35">SUM(K117,)</f>
        <v>0</v>
      </c>
      <c r="L118" s="344">
        <f t="shared" si="35"/>
        <v>0</v>
      </c>
      <c r="M118" s="344">
        <f t="shared" si="35"/>
        <v>0</v>
      </c>
      <c r="N118" s="345">
        <f t="shared" si="35"/>
        <v>0</v>
      </c>
      <c r="O118" s="346">
        <f t="shared" si="35"/>
        <v>0</v>
      </c>
      <c r="P118" s="344">
        <f t="shared" si="35"/>
        <v>0</v>
      </c>
      <c r="Q118" s="599"/>
      <c r="R118" s="605"/>
      <c r="S118" s="605"/>
      <c r="T118" s="606"/>
    </row>
    <row r="119" spans="1:21" ht="42" customHeight="1" x14ac:dyDescent="0.25">
      <c r="A119" s="588" t="s">
        <v>55</v>
      </c>
      <c r="B119" s="950" t="s">
        <v>20</v>
      </c>
      <c r="C119" s="933" t="s">
        <v>22</v>
      </c>
      <c r="D119" s="939" t="s">
        <v>45</v>
      </c>
      <c r="E119" s="553" t="s">
        <v>34</v>
      </c>
      <c r="F119" s="608" t="s">
        <v>578</v>
      </c>
      <c r="G119" s="555" t="s">
        <v>480</v>
      </c>
      <c r="H119" s="555"/>
      <c r="I119" s="555" t="s">
        <v>579</v>
      </c>
      <c r="J119" s="976"/>
      <c r="K119" s="331"/>
      <c r="L119" s="331"/>
      <c r="M119" s="331" t="s">
        <v>66</v>
      </c>
      <c r="N119" s="332"/>
      <c r="O119" s="590"/>
      <c r="P119" s="334"/>
      <c r="Q119" s="591"/>
      <c r="R119" s="954"/>
      <c r="S119" s="954"/>
      <c r="T119" s="963"/>
      <c r="U119" s="263"/>
    </row>
    <row r="120" spans="1:21" ht="15" customHeight="1" thickBot="1" x14ac:dyDescent="0.3">
      <c r="A120" s="293"/>
      <c r="B120" s="946"/>
      <c r="C120" s="934"/>
      <c r="D120" s="936"/>
      <c r="E120" s="938"/>
      <c r="F120" s="926"/>
      <c r="G120" s="597"/>
      <c r="H120" s="597"/>
      <c r="I120" s="943"/>
      <c r="J120" s="343" t="s">
        <v>29</v>
      </c>
      <c r="K120" s="344">
        <f t="shared" ref="K120:P120" si="36">SUM(K119)</f>
        <v>0</v>
      </c>
      <c r="L120" s="344">
        <f t="shared" si="36"/>
        <v>0</v>
      </c>
      <c r="M120" s="344">
        <f t="shared" si="36"/>
        <v>0</v>
      </c>
      <c r="N120" s="345">
        <f t="shared" si="36"/>
        <v>0</v>
      </c>
      <c r="O120" s="346">
        <f t="shared" si="36"/>
        <v>0</v>
      </c>
      <c r="P120" s="344">
        <f t="shared" si="36"/>
        <v>0</v>
      </c>
      <c r="Q120" s="599"/>
      <c r="R120" s="605"/>
      <c r="S120" s="605"/>
      <c r="T120" s="606"/>
    </row>
    <row r="121" spans="1:21" ht="31.9" customHeight="1" x14ac:dyDescent="0.25">
      <c r="A121" s="588" t="s">
        <v>55</v>
      </c>
      <c r="B121" s="950" t="s">
        <v>20</v>
      </c>
      <c r="C121" s="933" t="s">
        <v>22</v>
      </c>
      <c r="D121" s="939" t="s">
        <v>45</v>
      </c>
      <c r="E121" s="553" t="s">
        <v>39</v>
      </c>
      <c r="F121" s="554" t="s">
        <v>580</v>
      </c>
      <c r="G121" s="555"/>
      <c r="H121" s="555"/>
      <c r="I121" s="555" t="s">
        <v>579</v>
      </c>
      <c r="J121" s="423"/>
      <c r="K121" s="331"/>
      <c r="L121" s="331"/>
      <c r="M121" s="331"/>
      <c r="N121" s="332"/>
      <c r="O121" s="590"/>
      <c r="P121" s="334"/>
      <c r="Q121" s="539"/>
      <c r="R121" s="953"/>
      <c r="S121" s="953"/>
      <c r="T121" s="963"/>
      <c r="U121" s="263"/>
    </row>
    <row r="122" spans="1:21" x14ac:dyDescent="0.25">
      <c r="A122" s="1802"/>
      <c r="B122" s="1805"/>
      <c r="C122" s="1806"/>
      <c r="D122" s="1807"/>
      <c r="E122" s="1808"/>
      <c r="F122" s="1797" t="s">
        <v>581</v>
      </c>
      <c r="G122" s="1810" t="s">
        <v>480</v>
      </c>
      <c r="H122" s="1810" t="s">
        <v>66</v>
      </c>
      <c r="I122" s="1786" t="s">
        <v>574</v>
      </c>
      <c r="J122" s="889" t="s">
        <v>27</v>
      </c>
      <c r="K122" s="398">
        <v>1000</v>
      </c>
      <c r="L122" s="398"/>
      <c r="M122" s="398"/>
      <c r="N122" s="399">
        <v>1000</v>
      </c>
      <c r="O122" s="543"/>
      <c r="P122" s="399"/>
      <c r="Q122" s="1815" t="s">
        <v>582</v>
      </c>
      <c r="R122" s="1816">
        <v>1</v>
      </c>
      <c r="S122" s="1816">
        <v>0</v>
      </c>
      <c r="T122" s="1814">
        <v>0</v>
      </c>
    </row>
    <row r="123" spans="1:21" x14ac:dyDescent="0.25">
      <c r="A123" s="1803"/>
      <c r="B123" s="1752"/>
      <c r="C123" s="1540"/>
      <c r="D123" s="1542"/>
      <c r="E123" s="1544"/>
      <c r="F123" s="1798"/>
      <c r="G123" s="1515"/>
      <c r="H123" s="1515"/>
      <c r="I123" s="1786"/>
      <c r="J123" s="889" t="s">
        <v>507</v>
      </c>
      <c r="K123" s="398"/>
      <c r="L123" s="398"/>
      <c r="M123" s="398"/>
      <c r="N123" s="361"/>
      <c r="O123" s="543"/>
      <c r="P123" s="399"/>
      <c r="Q123" s="1815"/>
      <c r="R123" s="1816"/>
      <c r="S123" s="1816"/>
      <c r="T123" s="1814"/>
    </row>
    <row r="124" spans="1:21" x14ac:dyDescent="0.25">
      <c r="A124" s="1803"/>
      <c r="B124" s="1752"/>
      <c r="C124" s="1540"/>
      <c r="D124" s="1542"/>
      <c r="E124" s="1544"/>
      <c r="F124" s="1798"/>
      <c r="G124" s="1515"/>
      <c r="H124" s="1515"/>
      <c r="I124" s="1786"/>
      <c r="J124" s="889" t="s">
        <v>166</v>
      </c>
      <c r="K124" s="398">
        <v>2600</v>
      </c>
      <c r="L124" s="398"/>
      <c r="M124" s="398"/>
      <c r="N124" s="361">
        <v>2600</v>
      </c>
      <c r="O124" s="543"/>
      <c r="P124" s="399"/>
      <c r="Q124" s="1815"/>
      <c r="R124" s="1816"/>
      <c r="S124" s="1816"/>
      <c r="T124" s="1814"/>
    </row>
    <row r="125" spans="1:21" x14ac:dyDescent="0.25">
      <c r="A125" s="1803"/>
      <c r="B125" s="1752"/>
      <c r="C125" s="1540"/>
      <c r="D125" s="1542"/>
      <c r="E125" s="1544"/>
      <c r="F125" s="1798"/>
      <c r="G125" s="1515"/>
      <c r="H125" s="1515"/>
      <c r="I125" s="1786"/>
      <c r="J125" s="889" t="s">
        <v>357</v>
      </c>
      <c r="K125" s="398"/>
      <c r="L125" s="398"/>
      <c r="M125" s="398"/>
      <c r="N125" s="361"/>
      <c r="O125" s="543"/>
      <c r="P125" s="399"/>
      <c r="Q125" s="1815"/>
      <c r="R125" s="1816"/>
      <c r="S125" s="1816"/>
      <c r="T125" s="1814"/>
    </row>
    <row r="126" spans="1:21" x14ac:dyDescent="0.25">
      <c r="A126" s="1803"/>
      <c r="B126" s="1752"/>
      <c r="C126" s="1540"/>
      <c r="D126" s="1542"/>
      <c r="E126" s="1544"/>
      <c r="F126" s="1798"/>
      <c r="G126" s="1515"/>
      <c r="H126" s="1515"/>
      <c r="I126" s="1786"/>
      <c r="J126" s="889" t="s">
        <v>239</v>
      </c>
      <c r="K126" s="398">
        <v>14400</v>
      </c>
      <c r="L126" s="398"/>
      <c r="M126" s="398"/>
      <c r="N126" s="361">
        <v>14400</v>
      </c>
      <c r="O126" s="543"/>
      <c r="P126" s="361"/>
      <c r="Q126" s="1815"/>
      <c r="R126" s="1816"/>
      <c r="S126" s="1816"/>
      <c r="T126" s="1814"/>
    </row>
    <row r="127" spans="1:21" ht="15" customHeight="1" thickBot="1" x14ac:dyDescent="0.3">
      <c r="A127" s="293"/>
      <c r="B127" s="946"/>
      <c r="C127" s="934"/>
      <c r="D127" s="936"/>
      <c r="E127" s="938"/>
      <c r="F127" s="926"/>
      <c r="G127" s="597"/>
      <c r="H127" s="597"/>
      <c r="I127" s="598"/>
      <c r="J127" s="343" t="s">
        <v>29</v>
      </c>
      <c r="K127" s="344">
        <f t="shared" ref="K127:P127" si="37">SUM(K121,K122,K126,)</f>
        <v>15400</v>
      </c>
      <c r="L127" s="344">
        <f t="shared" si="37"/>
        <v>0</v>
      </c>
      <c r="M127" s="344">
        <f t="shared" si="37"/>
        <v>0</v>
      </c>
      <c r="N127" s="345">
        <f t="shared" si="37"/>
        <v>15400</v>
      </c>
      <c r="O127" s="346">
        <f t="shared" si="37"/>
        <v>0</v>
      </c>
      <c r="P127" s="344">
        <f t="shared" si="37"/>
        <v>0</v>
      </c>
      <c r="Q127" s="599"/>
      <c r="R127" s="605"/>
      <c r="S127" s="605"/>
      <c r="T127" s="606"/>
    </row>
    <row r="128" spans="1:21" ht="31.9" customHeight="1" x14ac:dyDescent="0.25">
      <c r="A128" s="588" t="s">
        <v>55</v>
      </c>
      <c r="B128" s="950" t="s">
        <v>20</v>
      </c>
      <c r="C128" s="933" t="s">
        <v>22</v>
      </c>
      <c r="D128" s="939" t="s">
        <v>45</v>
      </c>
      <c r="E128" s="553" t="s">
        <v>45</v>
      </c>
      <c r="F128" s="554" t="s">
        <v>583</v>
      </c>
      <c r="G128" s="555" t="s">
        <v>459</v>
      </c>
      <c r="H128" s="555"/>
      <c r="I128" s="555" t="s">
        <v>471</v>
      </c>
      <c r="J128" s="976"/>
      <c r="K128" s="331"/>
      <c r="L128" s="331"/>
      <c r="M128" s="331"/>
      <c r="N128" s="332"/>
      <c r="O128" s="590"/>
      <c r="P128" s="334"/>
      <c r="Q128" s="591"/>
      <c r="R128" s="954"/>
      <c r="S128" s="954"/>
      <c r="T128" s="963"/>
      <c r="U128" s="263"/>
    </row>
    <row r="129" spans="1:21" ht="15" customHeight="1" thickBot="1" x14ac:dyDescent="0.3">
      <c r="A129" s="293"/>
      <c r="B129" s="946"/>
      <c r="C129" s="934"/>
      <c r="D129" s="936"/>
      <c r="E129" s="938"/>
      <c r="F129" s="926"/>
      <c r="G129" s="597"/>
      <c r="H129" s="597"/>
      <c r="I129" s="598"/>
      <c r="J129" s="343" t="s">
        <v>29</v>
      </c>
      <c r="K129" s="344">
        <f t="shared" ref="K129:P129" si="38">SUM(K128)</f>
        <v>0</v>
      </c>
      <c r="L129" s="344">
        <f t="shared" si="38"/>
        <v>0</v>
      </c>
      <c r="M129" s="344">
        <f t="shared" si="38"/>
        <v>0</v>
      </c>
      <c r="N129" s="345">
        <f t="shared" si="38"/>
        <v>0</v>
      </c>
      <c r="O129" s="346">
        <f t="shared" si="38"/>
        <v>0</v>
      </c>
      <c r="P129" s="344">
        <f t="shared" si="38"/>
        <v>0</v>
      </c>
      <c r="Q129" s="599"/>
      <c r="R129" s="605"/>
      <c r="S129" s="605"/>
      <c r="T129" s="606"/>
    </row>
    <row r="130" spans="1:21" ht="15.75" thickBot="1" x14ac:dyDescent="0.3">
      <c r="A130" s="233" t="s">
        <v>55</v>
      </c>
      <c r="B130" s="458" t="s">
        <v>20</v>
      </c>
      <c r="C130" s="391" t="s">
        <v>22</v>
      </c>
      <c r="D130" s="271" t="s">
        <v>45</v>
      </c>
      <c r="E130" s="1527" t="s">
        <v>516</v>
      </c>
      <c r="F130" s="1528"/>
      <c r="G130" s="1528"/>
      <c r="H130" s="1528"/>
      <c r="I130" s="1528"/>
      <c r="J130" s="1529"/>
      <c r="K130" s="349">
        <f t="shared" ref="K130:P130" si="39">SUM(K116,K118,K120,K127,K129,)</f>
        <v>15400</v>
      </c>
      <c r="L130" s="349">
        <f t="shared" si="39"/>
        <v>0</v>
      </c>
      <c r="M130" s="349">
        <f t="shared" si="39"/>
        <v>0</v>
      </c>
      <c r="N130" s="349">
        <f t="shared" si="39"/>
        <v>15400</v>
      </c>
      <c r="O130" s="349">
        <f t="shared" si="39"/>
        <v>0</v>
      </c>
      <c r="P130" s="349">
        <f t="shared" si="39"/>
        <v>0</v>
      </c>
      <c r="Q130" s="459"/>
      <c r="R130" s="460"/>
      <c r="S130" s="461"/>
      <c r="T130" s="462"/>
    </row>
    <row r="131" spans="1:21" ht="25.9" customHeight="1" thickBot="1" x14ac:dyDescent="0.3">
      <c r="A131" s="233" t="s">
        <v>55</v>
      </c>
      <c r="B131" s="552" t="s">
        <v>20</v>
      </c>
      <c r="C131" s="391" t="s">
        <v>22</v>
      </c>
      <c r="D131" s="295" t="s">
        <v>49</v>
      </c>
      <c r="E131" s="1199" t="s">
        <v>719</v>
      </c>
      <c r="F131" s="1200"/>
      <c r="G131" s="1200"/>
      <c r="H131" s="1200"/>
      <c r="I131" s="1200"/>
      <c r="J131" s="1200"/>
      <c r="K131" s="1200"/>
      <c r="L131" s="1200"/>
      <c r="M131" s="1200"/>
      <c r="N131" s="1200"/>
      <c r="O131" s="1200"/>
      <c r="P131" s="1200"/>
      <c r="Q131" s="1200"/>
      <c r="R131" s="1200"/>
      <c r="S131" s="1200"/>
      <c r="T131" s="1201"/>
    </row>
    <row r="132" spans="1:21" ht="35.25" customHeight="1" x14ac:dyDescent="0.25">
      <c r="A132" s="588" t="s">
        <v>55</v>
      </c>
      <c r="B132" s="945" t="s">
        <v>20</v>
      </c>
      <c r="C132" s="940" t="s">
        <v>22</v>
      </c>
      <c r="D132" s="935" t="s">
        <v>49</v>
      </c>
      <c r="E132" s="937" t="s">
        <v>20</v>
      </c>
      <c r="F132" s="974" t="s">
        <v>584</v>
      </c>
      <c r="G132" s="589"/>
      <c r="H132" s="589"/>
      <c r="I132" s="589" t="s">
        <v>385</v>
      </c>
      <c r="J132" s="330"/>
      <c r="K132" s="394"/>
      <c r="L132" s="394"/>
      <c r="M132" s="394"/>
      <c r="N132" s="395"/>
      <c r="O132" s="590"/>
      <c r="P132" s="334"/>
      <c r="Q132" s="591"/>
      <c r="R132" s="954"/>
      <c r="S132" s="954"/>
      <c r="T132" s="963"/>
      <c r="U132" s="263"/>
    </row>
    <row r="133" spans="1:21" ht="18" customHeight="1" x14ac:dyDescent="0.25">
      <c r="A133" s="1792"/>
      <c r="B133" s="1793"/>
      <c r="C133" s="1794"/>
      <c r="D133" s="1795"/>
      <c r="E133" s="1796"/>
      <c r="F133" s="1797" t="s">
        <v>585</v>
      </c>
      <c r="G133" s="1786" t="s">
        <v>586</v>
      </c>
      <c r="H133" s="1786" t="s">
        <v>587</v>
      </c>
      <c r="I133" s="1786" t="s">
        <v>385</v>
      </c>
      <c r="J133" s="889" t="s">
        <v>27</v>
      </c>
      <c r="K133" s="398"/>
      <c r="L133" s="398"/>
      <c r="M133" s="398"/>
      <c r="N133" s="399"/>
      <c r="O133" s="535"/>
      <c r="P133" s="428"/>
      <c r="Q133" s="1787" t="s">
        <v>588</v>
      </c>
      <c r="R133" s="1811">
        <v>1</v>
      </c>
      <c r="S133" s="1811">
        <v>0</v>
      </c>
      <c r="T133" s="1799">
        <v>0</v>
      </c>
    </row>
    <row r="134" spans="1:21" ht="18" customHeight="1" x14ac:dyDescent="0.25">
      <c r="A134" s="1792"/>
      <c r="B134" s="1793"/>
      <c r="C134" s="1794"/>
      <c r="D134" s="1795"/>
      <c r="E134" s="1796"/>
      <c r="F134" s="1798"/>
      <c r="G134" s="1786"/>
      <c r="H134" s="1786"/>
      <c r="I134" s="1786"/>
      <c r="J134" s="889" t="s">
        <v>388</v>
      </c>
      <c r="K134" s="398">
        <v>182000</v>
      </c>
      <c r="L134" s="398"/>
      <c r="M134" s="400"/>
      <c r="N134" s="361">
        <v>182000</v>
      </c>
      <c r="O134" s="535"/>
      <c r="P134" s="428"/>
      <c r="Q134" s="1593"/>
      <c r="R134" s="1812"/>
      <c r="S134" s="1812"/>
      <c r="T134" s="1800"/>
    </row>
    <row r="135" spans="1:21" x14ac:dyDescent="0.25">
      <c r="A135" s="594"/>
      <c r="B135" s="559"/>
      <c r="C135" s="560"/>
      <c r="D135" s="561"/>
      <c r="E135" s="562"/>
      <c r="F135" s="563"/>
      <c r="G135" s="564"/>
      <c r="H135" s="564"/>
      <c r="I135" s="564"/>
      <c r="J135" s="565" t="s">
        <v>508</v>
      </c>
      <c r="K135" s="566">
        <f t="shared" ref="K135:P135" si="40">SUM(K133,K134)</f>
        <v>182000</v>
      </c>
      <c r="L135" s="566">
        <f t="shared" si="40"/>
        <v>0</v>
      </c>
      <c r="M135" s="566">
        <f t="shared" si="40"/>
        <v>0</v>
      </c>
      <c r="N135" s="595">
        <f t="shared" si="40"/>
        <v>182000</v>
      </c>
      <c r="O135" s="596">
        <f t="shared" si="40"/>
        <v>0</v>
      </c>
      <c r="P135" s="566">
        <f t="shared" si="40"/>
        <v>0</v>
      </c>
      <c r="Q135" s="569"/>
      <c r="R135" s="565"/>
      <c r="S135" s="565"/>
      <c r="T135" s="607"/>
      <c r="U135" s="263"/>
    </row>
    <row r="136" spans="1:21" ht="18" customHeight="1" x14ac:dyDescent="0.25">
      <c r="A136" s="1792"/>
      <c r="B136" s="1793"/>
      <c r="C136" s="1794"/>
      <c r="D136" s="1795"/>
      <c r="E136" s="1796"/>
      <c r="F136" s="1797" t="s">
        <v>589</v>
      </c>
      <c r="G136" s="1786" t="s">
        <v>590</v>
      </c>
      <c r="H136" s="1786" t="s">
        <v>591</v>
      </c>
      <c r="I136" s="1786" t="s">
        <v>385</v>
      </c>
      <c r="J136" s="889" t="s">
        <v>27</v>
      </c>
      <c r="K136" s="398"/>
      <c r="L136" s="398"/>
      <c r="M136" s="398"/>
      <c r="N136" s="399"/>
      <c r="O136" s="543"/>
      <c r="P136" s="399"/>
      <c r="Q136" s="1787" t="s">
        <v>592</v>
      </c>
      <c r="R136" s="1811">
        <v>1</v>
      </c>
      <c r="S136" s="1811">
        <v>0</v>
      </c>
      <c r="T136" s="1799">
        <v>0</v>
      </c>
    </row>
    <row r="137" spans="1:21" ht="18" customHeight="1" x14ac:dyDescent="0.25">
      <c r="A137" s="1792"/>
      <c r="B137" s="1793"/>
      <c r="C137" s="1794"/>
      <c r="D137" s="1795"/>
      <c r="E137" s="1796"/>
      <c r="F137" s="1798"/>
      <c r="G137" s="1786"/>
      <c r="H137" s="1786"/>
      <c r="I137" s="1786"/>
      <c r="J137" s="592" t="s">
        <v>388</v>
      </c>
      <c r="K137" s="398">
        <v>300000</v>
      </c>
      <c r="L137" s="398"/>
      <c r="M137" s="398"/>
      <c r="N137" s="361">
        <v>300000</v>
      </c>
      <c r="O137" s="557"/>
      <c r="P137" s="544"/>
      <c r="Q137" s="1593"/>
      <c r="R137" s="1812"/>
      <c r="S137" s="1812"/>
      <c r="T137" s="1800"/>
    </row>
    <row r="138" spans="1:21" ht="18" customHeight="1" x14ac:dyDescent="0.25">
      <c r="A138" s="1792"/>
      <c r="B138" s="1793"/>
      <c r="C138" s="1794"/>
      <c r="D138" s="1795"/>
      <c r="E138" s="1796"/>
      <c r="F138" s="1798"/>
      <c r="G138" s="1786"/>
      <c r="H138" s="1786"/>
      <c r="I138" s="1786"/>
      <c r="J138" s="889" t="s">
        <v>357</v>
      </c>
      <c r="K138" s="398"/>
      <c r="L138" s="398"/>
      <c r="M138" s="398"/>
      <c r="N138" s="361"/>
      <c r="O138" s="557"/>
      <c r="P138" s="544"/>
      <c r="Q138" s="1593"/>
      <c r="R138" s="1812"/>
      <c r="S138" s="1812"/>
      <c r="T138" s="1800"/>
    </row>
    <row r="139" spans="1:21" x14ac:dyDescent="0.25">
      <c r="A139" s="1792"/>
      <c r="B139" s="1793"/>
      <c r="C139" s="1794"/>
      <c r="D139" s="1795"/>
      <c r="E139" s="1796"/>
      <c r="F139" s="1798"/>
      <c r="G139" s="1786"/>
      <c r="H139" s="1786"/>
      <c r="I139" s="1786"/>
      <c r="J139" s="593" t="s">
        <v>239</v>
      </c>
      <c r="K139" s="360"/>
      <c r="L139" s="360"/>
      <c r="M139" s="360"/>
      <c r="N139" s="361"/>
      <c r="O139" s="557"/>
      <c r="P139" s="541"/>
      <c r="Q139" s="1594"/>
      <c r="R139" s="1813"/>
      <c r="S139" s="1813"/>
      <c r="T139" s="1801"/>
      <c r="U139" s="263"/>
    </row>
    <row r="140" spans="1:21" x14ac:dyDescent="0.25">
      <c r="A140" s="594"/>
      <c r="B140" s="559"/>
      <c r="C140" s="560"/>
      <c r="D140" s="561"/>
      <c r="E140" s="562"/>
      <c r="F140" s="563"/>
      <c r="G140" s="564"/>
      <c r="H140" s="564"/>
      <c r="I140" s="564"/>
      <c r="J140" s="565" t="s">
        <v>508</v>
      </c>
      <c r="K140" s="566">
        <f t="shared" ref="K140:P140" si="41">SUM(K136,K137,K138,K139,)</f>
        <v>300000</v>
      </c>
      <c r="L140" s="566">
        <f t="shared" si="41"/>
        <v>0</v>
      </c>
      <c r="M140" s="566">
        <f t="shared" si="41"/>
        <v>0</v>
      </c>
      <c r="N140" s="595">
        <f t="shared" si="41"/>
        <v>300000</v>
      </c>
      <c r="O140" s="596">
        <f t="shared" si="41"/>
        <v>0</v>
      </c>
      <c r="P140" s="566">
        <f t="shared" si="41"/>
        <v>0</v>
      </c>
      <c r="Q140" s="583"/>
      <c r="R140" s="603"/>
      <c r="S140" s="603"/>
      <c r="T140" s="604"/>
    </row>
    <row r="141" spans="1:21" ht="23.45" customHeight="1" x14ac:dyDescent="0.25">
      <c r="A141" s="1802"/>
      <c r="B141" s="1805"/>
      <c r="C141" s="1806"/>
      <c r="D141" s="1807"/>
      <c r="E141" s="1808"/>
      <c r="F141" s="1797" t="s">
        <v>593</v>
      </c>
      <c r="G141" s="1810" t="s">
        <v>594</v>
      </c>
      <c r="H141" s="1810" t="s">
        <v>595</v>
      </c>
      <c r="I141" s="1810" t="s">
        <v>392</v>
      </c>
      <c r="J141" s="889" t="s">
        <v>27</v>
      </c>
      <c r="K141" s="398">
        <v>7200</v>
      </c>
      <c r="L141" s="398"/>
      <c r="M141" s="398"/>
      <c r="N141" s="399">
        <v>7200</v>
      </c>
      <c r="O141" s="543"/>
      <c r="P141" s="428"/>
      <c r="Q141" s="1787" t="s">
        <v>297</v>
      </c>
      <c r="R141" s="1788">
        <v>1</v>
      </c>
      <c r="S141" s="1788">
        <v>0</v>
      </c>
      <c r="T141" s="1791">
        <v>0</v>
      </c>
    </row>
    <row r="142" spans="1:21" ht="23.45" customHeight="1" x14ac:dyDescent="0.25">
      <c r="A142" s="1803"/>
      <c r="B142" s="1752"/>
      <c r="C142" s="1540"/>
      <c r="D142" s="1542"/>
      <c r="E142" s="1544"/>
      <c r="F142" s="1798"/>
      <c r="G142" s="1515"/>
      <c r="H142" s="1515"/>
      <c r="I142" s="1515"/>
      <c r="J142" s="889" t="s">
        <v>388</v>
      </c>
      <c r="K142" s="398">
        <v>14800</v>
      </c>
      <c r="L142" s="398"/>
      <c r="M142" s="398"/>
      <c r="N142" s="399">
        <v>14800</v>
      </c>
      <c r="O142" s="543"/>
      <c r="P142" s="428"/>
      <c r="Q142" s="1593"/>
      <c r="R142" s="1789"/>
      <c r="S142" s="1789"/>
      <c r="T142" s="1791"/>
    </row>
    <row r="143" spans="1:21" ht="17.45" customHeight="1" x14ac:dyDescent="0.25">
      <c r="A143" s="1804"/>
      <c r="B143" s="1778"/>
      <c r="C143" s="1555"/>
      <c r="D143" s="1566"/>
      <c r="E143" s="1567"/>
      <c r="F143" s="1809"/>
      <c r="G143" s="1568"/>
      <c r="H143" s="1568"/>
      <c r="I143" s="1568"/>
      <c r="J143" s="592" t="s">
        <v>239</v>
      </c>
      <c r="K143" s="398"/>
      <c r="L143" s="398"/>
      <c r="M143" s="398"/>
      <c r="N143" s="361"/>
      <c r="O143" s="557"/>
      <c r="P143" s="425"/>
      <c r="Q143" s="1593"/>
      <c r="R143" s="1790"/>
      <c r="S143" s="1790"/>
      <c r="T143" s="1791"/>
    </row>
    <row r="144" spans="1:21" x14ac:dyDescent="0.25">
      <c r="A144" s="594"/>
      <c r="B144" s="559"/>
      <c r="C144" s="560"/>
      <c r="D144" s="561"/>
      <c r="E144" s="562"/>
      <c r="F144" s="563"/>
      <c r="G144" s="564"/>
      <c r="H144" s="564"/>
      <c r="I144" s="564"/>
      <c r="J144" s="565" t="s">
        <v>508</v>
      </c>
      <c r="K144" s="566">
        <f t="shared" ref="K144:P144" si="42">SUM(K141, K142,K143,)</f>
        <v>22000</v>
      </c>
      <c r="L144" s="566">
        <f t="shared" si="42"/>
        <v>0</v>
      </c>
      <c r="M144" s="566">
        <f t="shared" si="42"/>
        <v>0</v>
      </c>
      <c r="N144" s="595">
        <f t="shared" si="42"/>
        <v>22000</v>
      </c>
      <c r="O144" s="596">
        <f t="shared" si="42"/>
        <v>0</v>
      </c>
      <c r="P144" s="566">
        <f t="shared" si="42"/>
        <v>0</v>
      </c>
      <c r="Q144" s="569"/>
      <c r="R144" s="565"/>
      <c r="S144" s="565"/>
      <c r="T144" s="607"/>
      <c r="U144" s="263"/>
    </row>
    <row r="145" spans="1:21" ht="18" customHeight="1" x14ac:dyDescent="0.25">
      <c r="A145" s="1792"/>
      <c r="B145" s="1793"/>
      <c r="C145" s="1794"/>
      <c r="D145" s="1795"/>
      <c r="E145" s="1796"/>
      <c r="F145" s="1797" t="s">
        <v>596</v>
      </c>
      <c r="G145" s="1786" t="s">
        <v>590</v>
      </c>
      <c r="H145" s="1786" t="s">
        <v>597</v>
      </c>
      <c r="I145" s="1786" t="s">
        <v>554</v>
      </c>
      <c r="J145" s="592" t="s">
        <v>27</v>
      </c>
      <c r="K145" s="398"/>
      <c r="L145" s="398"/>
      <c r="M145" s="398"/>
      <c r="N145" s="399"/>
      <c r="O145" s="535"/>
      <c r="P145" s="428"/>
      <c r="Q145" s="1787" t="s">
        <v>297</v>
      </c>
      <c r="R145" s="1788">
        <v>0</v>
      </c>
      <c r="S145" s="1788">
        <v>0</v>
      </c>
      <c r="T145" s="1799">
        <v>0</v>
      </c>
    </row>
    <row r="146" spans="1:21" ht="18" customHeight="1" x14ac:dyDescent="0.25">
      <c r="A146" s="1792"/>
      <c r="B146" s="1793"/>
      <c r="C146" s="1794"/>
      <c r="D146" s="1795"/>
      <c r="E146" s="1796"/>
      <c r="F146" s="1798"/>
      <c r="G146" s="1786"/>
      <c r="H146" s="1786"/>
      <c r="I146" s="1786"/>
      <c r="J146" s="592" t="s">
        <v>166</v>
      </c>
      <c r="K146" s="398"/>
      <c r="L146" s="398"/>
      <c r="M146" s="398"/>
      <c r="N146" s="361"/>
      <c r="O146" s="557"/>
      <c r="P146" s="544"/>
      <c r="Q146" s="1593"/>
      <c r="R146" s="1789"/>
      <c r="S146" s="1789"/>
      <c r="T146" s="1800"/>
    </row>
    <row r="147" spans="1:21" x14ac:dyDescent="0.25">
      <c r="A147" s="1792"/>
      <c r="B147" s="1793"/>
      <c r="C147" s="1794"/>
      <c r="D147" s="1795"/>
      <c r="E147" s="1796"/>
      <c r="F147" s="1798"/>
      <c r="G147" s="1786"/>
      <c r="H147" s="1786"/>
      <c r="I147" s="1786"/>
      <c r="J147" s="593" t="s">
        <v>239</v>
      </c>
      <c r="K147" s="360"/>
      <c r="L147" s="360"/>
      <c r="M147" s="360"/>
      <c r="N147" s="361"/>
      <c r="O147" s="557"/>
      <c r="P147" s="541"/>
      <c r="Q147" s="1594"/>
      <c r="R147" s="1790"/>
      <c r="S147" s="1790"/>
      <c r="T147" s="1801"/>
      <c r="U147" s="263"/>
    </row>
    <row r="148" spans="1:21" x14ac:dyDescent="0.25">
      <c r="A148" s="594"/>
      <c r="B148" s="559"/>
      <c r="C148" s="560"/>
      <c r="D148" s="561"/>
      <c r="E148" s="562"/>
      <c r="F148" s="563"/>
      <c r="G148" s="564"/>
      <c r="H148" s="564"/>
      <c r="I148" s="564"/>
      <c r="J148" s="565" t="s">
        <v>508</v>
      </c>
      <c r="K148" s="566">
        <f t="shared" ref="K148:P148" si="43">SUM(K145,K146,K147,)</f>
        <v>0</v>
      </c>
      <c r="L148" s="566">
        <f t="shared" si="43"/>
        <v>0</v>
      </c>
      <c r="M148" s="566">
        <f t="shared" si="43"/>
        <v>0</v>
      </c>
      <c r="N148" s="595">
        <f t="shared" si="43"/>
        <v>0</v>
      </c>
      <c r="O148" s="596">
        <f t="shared" si="43"/>
        <v>0</v>
      </c>
      <c r="P148" s="566">
        <f t="shared" si="43"/>
        <v>0</v>
      </c>
      <c r="Q148" s="628"/>
      <c r="R148" s="629"/>
      <c r="S148" s="629"/>
      <c r="T148" s="630"/>
    </row>
    <row r="149" spans="1:21" ht="42" customHeight="1" x14ac:dyDescent="0.25">
      <c r="A149" s="956"/>
      <c r="B149" s="957"/>
      <c r="C149" s="958"/>
      <c r="D149" s="959"/>
      <c r="E149" s="960"/>
      <c r="F149" s="961" t="s">
        <v>598</v>
      </c>
      <c r="G149" s="602" t="s">
        <v>599</v>
      </c>
      <c r="H149" s="602" t="s">
        <v>66</v>
      </c>
      <c r="I149" s="602" t="s">
        <v>385</v>
      </c>
      <c r="J149" s="889" t="s">
        <v>27</v>
      </c>
      <c r="K149" s="398">
        <v>2000</v>
      </c>
      <c r="L149" s="398"/>
      <c r="M149" s="398"/>
      <c r="N149" s="399">
        <v>2000</v>
      </c>
      <c r="O149" s="543">
        <v>2000</v>
      </c>
      <c r="P149" s="399">
        <v>2000</v>
      </c>
      <c r="Q149" s="952" t="s">
        <v>297</v>
      </c>
      <c r="R149" s="992">
        <v>0</v>
      </c>
      <c r="S149" s="992">
        <v>0</v>
      </c>
      <c r="T149" s="993">
        <v>1</v>
      </c>
    </row>
    <row r="150" spans="1:21" x14ac:dyDescent="0.25">
      <c r="A150" s="594"/>
      <c r="B150" s="631"/>
      <c r="C150" s="560"/>
      <c r="D150" s="632"/>
      <c r="E150" s="562"/>
      <c r="F150" s="563"/>
      <c r="G150" s="564"/>
      <c r="H150" s="564"/>
      <c r="I150" s="564"/>
      <c r="J150" s="565" t="s">
        <v>508</v>
      </c>
      <c r="K150" s="633">
        <f t="shared" ref="K150:P150" si="44">SUM(K149,)</f>
        <v>2000</v>
      </c>
      <c r="L150" s="566">
        <f t="shared" si="44"/>
        <v>0</v>
      </c>
      <c r="M150" s="633">
        <f t="shared" si="44"/>
        <v>0</v>
      </c>
      <c r="N150" s="634">
        <f t="shared" si="44"/>
        <v>2000</v>
      </c>
      <c r="O150" s="596">
        <f t="shared" si="44"/>
        <v>2000</v>
      </c>
      <c r="P150" s="633">
        <f t="shared" si="44"/>
        <v>2000</v>
      </c>
      <c r="Q150" s="569"/>
      <c r="R150" s="565"/>
      <c r="S150" s="565"/>
      <c r="T150" s="607"/>
      <c r="U150" s="263"/>
    </row>
    <row r="151" spans="1:21" ht="15" customHeight="1" thickBot="1" x14ac:dyDescent="0.3">
      <c r="A151" s="293"/>
      <c r="B151" s="946"/>
      <c r="C151" s="934"/>
      <c r="D151" s="936"/>
      <c r="E151" s="938"/>
      <c r="F151" s="926"/>
      <c r="G151" s="597"/>
      <c r="H151" s="597"/>
      <c r="I151" s="598"/>
      <c r="J151" s="343" t="s">
        <v>29</v>
      </c>
      <c r="K151" s="344">
        <f t="shared" ref="K151:P151" si="45">SUM(K132,K135,K140,K144,K148,K150)</f>
        <v>506000</v>
      </c>
      <c r="L151" s="344">
        <f t="shared" si="45"/>
        <v>0</v>
      </c>
      <c r="M151" s="344">
        <f t="shared" si="45"/>
        <v>0</v>
      </c>
      <c r="N151" s="344">
        <f t="shared" si="45"/>
        <v>506000</v>
      </c>
      <c r="O151" s="344">
        <f t="shared" si="45"/>
        <v>2000</v>
      </c>
      <c r="P151" s="344">
        <f t="shared" si="45"/>
        <v>2000</v>
      </c>
      <c r="Q151" s="599"/>
      <c r="R151" s="605"/>
      <c r="S151" s="605"/>
      <c r="T151" s="635"/>
    </row>
    <row r="152" spans="1:21" ht="15.75" thickBot="1" x14ac:dyDescent="0.3">
      <c r="A152" s="233" t="s">
        <v>55</v>
      </c>
      <c r="B152" s="636" t="s">
        <v>20</v>
      </c>
      <c r="C152" s="391" t="s">
        <v>22</v>
      </c>
      <c r="D152" s="295" t="s">
        <v>49</v>
      </c>
      <c r="E152" s="1527" t="s">
        <v>516</v>
      </c>
      <c r="F152" s="1528"/>
      <c r="G152" s="1528"/>
      <c r="H152" s="1528"/>
      <c r="I152" s="1528"/>
      <c r="J152" s="1529"/>
      <c r="K152" s="349">
        <f t="shared" ref="K152:P152" si="46">SUM(K151)</f>
        <v>506000</v>
      </c>
      <c r="L152" s="349">
        <f t="shared" si="46"/>
        <v>0</v>
      </c>
      <c r="M152" s="349">
        <f t="shared" si="46"/>
        <v>0</v>
      </c>
      <c r="N152" s="349">
        <f t="shared" si="46"/>
        <v>506000</v>
      </c>
      <c r="O152" s="349">
        <f t="shared" si="46"/>
        <v>2000</v>
      </c>
      <c r="P152" s="349">
        <f t="shared" si="46"/>
        <v>2000</v>
      </c>
      <c r="Q152" s="459"/>
      <c r="R152" s="460"/>
      <c r="S152" s="461"/>
      <c r="T152" s="462"/>
    </row>
    <row r="153" spans="1:21" ht="15.75" thickBot="1" x14ac:dyDescent="0.3">
      <c r="A153" s="293" t="s">
        <v>55</v>
      </c>
      <c r="B153" s="458" t="s">
        <v>20</v>
      </c>
      <c r="C153" s="391" t="s">
        <v>22</v>
      </c>
      <c r="D153" s="302"/>
      <c r="E153" s="1530" t="s">
        <v>600</v>
      </c>
      <c r="F153" s="1531"/>
      <c r="G153" s="1531"/>
      <c r="H153" s="1531"/>
      <c r="I153" s="1531"/>
      <c r="J153" s="1532"/>
      <c r="K153" s="463">
        <f t="shared" ref="K153:P153" si="47">SUM(K36,K52,K73,K113,K130,K152,)</f>
        <v>1114800</v>
      </c>
      <c r="L153" s="463">
        <f t="shared" si="47"/>
        <v>108500</v>
      </c>
      <c r="M153" s="463">
        <f t="shared" si="47"/>
        <v>0</v>
      </c>
      <c r="N153" s="463">
        <f t="shared" si="47"/>
        <v>1006300</v>
      </c>
      <c r="O153" s="463">
        <f t="shared" si="47"/>
        <v>813000</v>
      </c>
      <c r="P153" s="463">
        <f t="shared" si="47"/>
        <v>813000</v>
      </c>
      <c r="Q153" s="637"/>
      <c r="R153" s="638"/>
      <c r="S153" s="466"/>
      <c r="T153" s="467"/>
    </row>
    <row r="154" spans="1:21" ht="15.75" thickBot="1" x14ac:dyDescent="0.3">
      <c r="A154" s="233" t="s">
        <v>55</v>
      </c>
      <c r="B154" s="458" t="s">
        <v>20</v>
      </c>
      <c r="C154" s="468"/>
      <c r="D154" s="306"/>
      <c r="E154" s="1533" t="s">
        <v>29</v>
      </c>
      <c r="F154" s="1534"/>
      <c r="G154" s="1534"/>
      <c r="H154" s="1534"/>
      <c r="I154" s="1534"/>
      <c r="J154" s="1535"/>
      <c r="K154" s="469">
        <f t="shared" ref="K154:P154" si="48">SUM(K15,K153)</f>
        <v>1119800</v>
      </c>
      <c r="L154" s="469">
        <f t="shared" si="48"/>
        <v>113500</v>
      </c>
      <c r="M154" s="469">
        <f t="shared" si="48"/>
        <v>0</v>
      </c>
      <c r="N154" s="469">
        <f t="shared" si="48"/>
        <v>1006300</v>
      </c>
      <c r="O154" s="469">
        <f t="shared" si="48"/>
        <v>818000</v>
      </c>
      <c r="P154" s="469">
        <f t="shared" si="48"/>
        <v>818000</v>
      </c>
      <c r="Q154" s="470"/>
      <c r="R154" s="471"/>
      <c r="S154" s="472"/>
      <c r="T154" s="473"/>
    </row>
    <row r="157" spans="1:21" ht="38.25" x14ac:dyDescent="0.25">
      <c r="F157" s="181" t="s">
        <v>184</v>
      </c>
      <c r="G157" s="309" t="s">
        <v>27</v>
      </c>
      <c r="H157" s="310">
        <f>SUM(K149,K145,K141,K136,K133,K122,K107,K101,K88,K85,K83,K80,K78,K76,K69,K63,K55,K47,K39,K31,K19,K12)</f>
        <v>450000</v>
      </c>
      <c r="I157" s="310">
        <f t="shared" ref="I157:K157" si="49">SUM(L149,L145,L141,L136,L133,L122,L107,L101,L88,L85,L83,L80,L78,L76,L69,L63,L55,L47,L39,L31,L19,L12)</f>
        <v>45800</v>
      </c>
      <c r="J157" s="310">
        <f t="shared" si="49"/>
        <v>0</v>
      </c>
      <c r="K157" s="310">
        <f t="shared" si="49"/>
        <v>404200</v>
      </c>
    </row>
    <row r="158" spans="1:21" ht="25.5" x14ac:dyDescent="0.25">
      <c r="F158" s="181" t="s">
        <v>601</v>
      </c>
      <c r="G158" s="309" t="s">
        <v>526</v>
      </c>
      <c r="H158" s="994">
        <f>SUM(K45)</f>
        <v>0</v>
      </c>
      <c r="I158" s="994">
        <f>SUM(L45)</f>
        <v>0</v>
      </c>
      <c r="J158" s="994">
        <f>SUM(M45)</f>
        <v>0</v>
      </c>
      <c r="K158" s="994">
        <f>SUM(N45)</f>
        <v>0</v>
      </c>
    </row>
    <row r="159" spans="1:21" ht="38.25" x14ac:dyDescent="0.25">
      <c r="F159" s="181" t="s">
        <v>423</v>
      </c>
      <c r="G159" s="309" t="s">
        <v>388</v>
      </c>
      <c r="H159" s="994">
        <f>SUM(K142,K137,K134,K108,K89,K86,K81,K77,K48,K44)</f>
        <v>511800</v>
      </c>
      <c r="I159" s="994">
        <f t="shared" ref="I159:K159" si="50">SUM(L142,L137,L134,L108,L89,L86,L81,L77,L48,L44)</f>
        <v>0</v>
      </c>
      <c r="J159" s="994">
        <f t="shared" si="50"/>
        <v>0</v>
      </c>
      <c r="K159" s="994">
        <f t="shared" si="50"/>
        <v>511800</v>
      </c>
    </row>
    <row r="160" spans="1:21" ht="25.5" x14ac:dyDescent="0.25">
      <c r="F160" s="181" t="s">
        <v>602</v>
      </c>
      <c r="G160" s="309" t="s">
        <v>603</v>
      </c>
      <c r="H160" s="994"/>
      <c r="I160" s="994"/>
      <c r="J160" s="994"/>
      <c r="K160" s="994"/>
    </row>
    <row r="161" spans="6:11" ht="25.5" x14ac:dyDescent="0.25">
      <c r="F161" s="186" t="s">
        <v>190</v>
      </c>
      <c r="G161" s="311"/>
      <c r="H161" s="640">
        <f>SUM(H160,H159,H158,H157)</f>
        <v>961800</v>
      </c>
      <c r="I161" s="640">
        <f>SUM(I157,I160,I159,I158)</f>
        <v>45800</v>
      </c>
      <c r="J161" s="640">
        <f>SUM(J160,J159,J158,J157)</f>
        <v>0</v>
      </c>
      <c r="K161" s="640">
        <f>SUM(K160,K159,K158,K157)</f>
        <v>916000</v>
      </c>
    </row>
    <row r="162" spans="6:11" ht="25.5" x14ac:dyDescent="0.25">
      <c r="F162" s="181" t="s">
        <v>304</v>
      </c>
      <c r="G162" s="309" t="s">
        <v>239</v>
      </c>
      <c r="H162" s="313">
        <f>SUM(K23,K29,K33,K41,K59,K103,K110,K126,K139,K143,K147)</f>
        <v>166100</v>
      </c>
      <c r="I162" s="313">
        <f>SUM(L23,L29,L33,L41,L59,L103,L110,L126,L139,L143,L147)</f>
        <v>66900</v>
      </c>
      <c r="J162" s="313">
        <f>SUM(M23,M29,M33,M41,M59,M103,M110,M126,M139,M143,M147)</f>
        <v>0</v>
      </c>
      <c r="K162" s="313">
        <f>SUM(N23,N29,N33,N41,N59,N103,N110,N126,N139,N143,N147)</f>
        <v>99200</v>
      </c>
    </row>
    <row r="163" spans="6:11" x14ac:dyDescent="0.25">
      <c r="F163" s="181" t="s">
        <v>604</v>
      </c>
      <c r="G163" s="309" t="s">
        <v>166</v>
      </c>
      <c r="H163" s="313">
        <f>SUM(K20,K57,K102,K124,K146)</f>
        <v>9500</v>
      </c>
      <c r="I163" s="313">
        <f>SUM(L20,L57,L102,L124,L146)</f>
        <v>800</v>
      </c>
      <c r="J163" s="313">
        <f>SUM(M20,M57,M102,M124,M146)</f>
        <v>0</v>
      </c>
      <c r="K163" s="313">
        <f>SUM(N20,N57,N102,N124,N146)</f>
        <v>8700</v>
      </c>
    </row>
    <row r="164" spans="6:11" x14ac:dyDescent="0.25">
      <c r="F164" s="190" t="s">
        <v>305</v>
      </c>
      <c r="G164" s="191"/>
      <c r="H164" s="641">
        <f>SUM(H163,H162,H161)</f>
        <v>1137400</v>
      </c>
      <c r="I164" s="478">
        <f>SUM(I161,I162,I163)</f>
        <v>113500</v>
      </c>
      <c r="J164" s="478">
        <f>SUM(J163,J162,J161)</f>
        <v>0</v>
      </c>
      <c r="K164" s="478">
        <f>SUM(K163,K162,K161)</f>
        <v>1023900</v>
      </c>
    </row>
  </sheetData>
  <mergeCells count="279">
    <mergeCell ref="I47:I49"/>
    <mergeCell ref="Q47:Q49"/>
    <mergeCell ref="R47:R49"/>
    <mergeCell ref="S47:S49"/>
    <mergeCell ref="T47:T49"/>
    <mergeCell ref="D47:D49"/>
    <mergeCell ref="E47:E49"/>
    <mergeCell ref="F47:F49"/>
    <mergeCell ref="G47:G49"/>
    <mergeCell ref="H47:H49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D12:D13"/>
    <mergeCell ref="E12:E13"/>
    <mergeCell ref="F12:F13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G12:G13"/>
    <mergeCell ref="H12:H13"/>
    <mergeCell ref="I12:I13"/>
    <mergeCell ref="E14:J14"/>
    <mergeCell ref="E15:J15"/>
    <mergeCell ref="D16:T16"/>
    <mergeCell ref="B8:T8"/>
    <mergeCell ref="C9:T9"/>
    <mergeCell ref="D10:T10"/>
    <mergeCell ref="E11:T11"/>
    <mergeCell ref="E17:T17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Q19:Q23"/>
    <mergeCell ref="R19:R23"/>
    <mergeCell ref="S19:S23"/>
    <mergeCell ref="T19:T23"/>
    <mergeCell ref="A12:A13"/>
    <mergeCell ref="B12:B13"/>
    <mergeCell ref="C12:C13"/>
    <mergeCell ref="A27:A29"/>
    <mergeCell ref="B27:B29"/>
    <mergeCell ref="C27:C29"/>
    <mergeCell ref="D27:D29"/>
    <mergeCell ref="E27:E29"/>
    <mergeCell ref="F27:F29"/>
    <mergeCell ref="T27:T29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G27:G29"/>
    <mergeCell ref="H27:H29"/>
    <mergeCell ref="I27:I29"/>
    <mergeCell ref="Q27:Q29"/>
    <mergeCell ref="R27:R29"/>
    <mergeCell ref="S27:S29"/>
    <mergeCell ref="C39:C41"/>
    <mergeCell ref="D39:D41"/>
    <mergeCell ref="E39:E41"/>
    <mergeCell ref="F39:F41"/>
    <mergeCell ref="Q31:Q32"/>
    <mergeCell ref="R31:R32"/>
    <mergeCell ref="S31:S32"/>
    <mergeCell ref="T31:T32"/>
    <mergeCell ref="E36:J36"/>
    <mergeCell ref="E37:T37"/>
    <mergeCell ref="Q43:Q45"/>
    <mergeCell ref="R43:R45"/>
    <mergeCell ref="S43:S45"/>
    <mergeCell ref="T43:T45"/>
    <mergeCell ref="E52:J52"/>
    <mergeCell ref="E53:T53"/>
    <mergeCell ref="T39:T41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G39:G41"/>
    <mergeCell ref="H39:H41"/>
    <mergeCell ref="I39:I41"/>
    <mergeCell ref="Q39:Q41"/>
    <mergeCell ref="R39:R41"/>
    <mergeCell ref="S39:S41"/>
    <mergeCell ref="A39:A41"/>
    <mergeCell ref="B39:B41"/>
    <mergeCell ref="A77:A78"/>
    <mergeCell ref="B77:B78"/>
    <mergeCell ref="C77:C78"/>
    <mergeCell ref="D77:D78"/>
    <mergeCell ref="E77:E78"/>
    <mergeCell ref="F77:F78"/>
    <mergeCell ref="G77:G78"/>
    <mergeCell ref="G55:G58"/>
    <mergeCell ref="H55:H58"/>
    <mergeCell ref="A55:A58"/>
    <mergeCell ref="B55:B58"/>
    <mergeCell ref="C55:C58"/>
    <mergeCell ref="D55:D58"/>
    <mergeCell ref="E55:E58"/>
    <mergeCell ref="F55:F58"/>
    <mergeCell ref="H77:H78"/>
    <mergeCell ref="I77:I78"/>
    <mergeCell ref="Q77:Q78"/>
    <mergeCell ref="R77:R78"/>
    <mergeCell ref="S77:S78"/>
    <mergeCell ref="T77:T78"/>
    <mergeCell ref="T55:T58"/>
    <mergeCell ref="E73:J73"/>
    <mergeCell ref="E74:T74"/>
    <mergeCell ref="I55:I58"/>
    <mergeCell ref="Q55:Q58"/>
    <mergeCell ref="R55:R58"/>
    <mergeCell ref="S55:S58"/>
    <mergeCell ref="R85:R86"/>
    <mergeCell ref="S85:S86"/>
    <mergeCell ref="T85:T86"/>
    <mergeCell ref="G80:G81"/>
    <mergeCell ref="H80:H81"/>
    <mergeCell ref="I80:I81"/>
    <mergeCell ref="A85:A86"/>
    <mergeCell ref="B85:B86"/>
    <mergeCell ref="C85:C86"/>
    <mergeCell ref="D85:D86"/>
    <mergeCell ref="E85:E86"/>
    <mergeCell ref="F85:F86"/>
    <mergeCell ref="G85:G86"/>
    <mergeCell ref="A80:A81"/>
    <mergeCell ref="B80:B81"/>
    <mergeCell ref="C80:C81"/>
    <mergeCell ref="D80:D81"/>
    <mergeCell ref="E80:E81"/>
    <mergeCell ref="F80:F81"/>
    <mergeCell ref="A88:A89"/>
    <mergeCell ref="B88:B89"/>
    <mergeCell ref="C88:C89"/>
    <mergeCell ref="D88:D89"/>
    <mergeCell ref="E88:E89"/>
    <mergeCell ref="F88:F89"/>
    <mergeCell ref="H85:H86"/>
    <mergeCell ref="I85:I86"/>
    <mergeCell ref="Q85:Q86"/>
    <mergeCell ref="Q107:Q110"/>
    <mergeCell ref="R107:R110"/>
    <mergeCell ref="S107:S110"/>
    <mergeCell ref="T88:T89"/>
    <mergeCell ref="G88:G89"/>
    <mergeCell ref="H88:H89"/>
    <mergeCell ref="I88:I89"/>
    <mergeCell ref="Q88:Q89"/>
    <mergeCell ref="R88:R89"/>
    <mergeCell ref="S88:S89"/>
    <mergeCell ref="T107:T110"/>
    <mergeCell ref="E113:J113"/>
    <mergeCell ref="E114:T114"/>
    <mergeCell ref="T101:T103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I107:I110"/>
    <mergeCell ref="G101:G103"/>
    <mergeCell ref="H101:H103"/>
    <mergeCell ref="I101:I103"/>
    <mergeCell ref="Q101:Q103"/>
    <mergeCell ref="R101:R103"/>
    <mergeCell ref="S101:S103"/>
    <mergeCell ref="A101:A103"/>
    <mergeCell ref="B101:B103"/>
    <mergeCell ref="C101:C103"/>
    <mergeCell ref="D101:D103"/>
    <mergeCell ref="E101:E103"/>
    <mergeCell ref="F101:F103"/>
    <mergeCell ref="A133:A134"/>
    <mergeCell ref="B133:B134"/>
    <mergeCell ref="C133:C134"/>
    <mergeCell ref="D133:D134"/>
    <mergeCell ref="E133:E134"/>
    <mergeCell ref="F133:F134"/>
    <mergeCell ref="G133:G134"/>
    <mergeCell ref="G122:G126"/>
    <mergeCell ref="H122:H126"/>
    <mergeCell ref="A122:A126"/>
    <mergeCell ref="B122:B126"/>
    <mergeCell ref="C122:C126"/>
    <mergeCell ref="D122:D126"/>
    <mergeCell ref="E122:E126"/>
    <mergeCell ref="F122:F126"/>
    <mergeCell ref="H133:H134"/>
    <mergeCell ref="I133:I134"/>
    <mergeCell ref="Q133:Q134"/>
    <mergeCell ref="R133:R134"/>
    <mergeCell ref="S133:S134"/>
    <mergeCell ref="T133:T134"/>
    <mergeCell ref="T122:T126"/>
    <mergeCell ref="E130:J130"/>
    <mergeCell ref="E131:T131"/>
    <mergeCell ref="I122:I126"/>
    <mergeCell ref="Q122:Q126"/>
    <mergeCell ref="R122:R126"/>
    <mergeCell ref="S122:S126"/>
    <mergeCell ref="T136:T139"/>
    <mergeCell ref="A141:A143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G136:G139"/>
    <mergeCell ref="H136:H139"/>
    <mergeCell ref="I136:I139"/>
    <mergeCell ref="Q136:Q139"/>
    <mergeCell ref="R136:R139"/>
    <mergeCell ref="S136:S139"/>
    <mergeCell ref="A136:A139"/>
    <mergeCell ref="B136:B139"/>
    <mergeCell ref="C136:C139"/>
    <mergeCell ref="D136:D139"/>
    <mergeCell ref="E136:E139"/>
    <mergeCell ref="F136:F139"/>
    <mergeCell ref="Q141:Q143"/>
    <mergeCell ref="R141:R143"/>
    <mergeCell ref="S141:S143"/>
    <mergeCell ref="T141:T143"/>
    <mergeCell ref="A145:A147"/>
    <mergeCell ref="B145:B147"/>
    <mergeCell ref="C145:C147"/>
    <mergeCell ref="D145:D147"/>
    <mergeCell ref="E145:E147"/>
    <mergeCell ref="F145:F147"/>
    <mergeCell ref="T145:T147"/>
    <mergeCell ref="E152:J152"/>
    <mergeCell ref="E153:J153"/>
    <mergeCell ref="E154:J154"/>
    <mergeCell ref="G145:G147"/>
    <mergeCell ref="H145:H147"/>
    <mergeCell ref="I145:I147"/>
    <mergeCell ref="Q145:Q147"/>
    <mergeCell ref="R145:R147"/>
    <mergeCell ref="S145:S147"/>
  </mergeCells>
  <pageMargins left="0.7" right="0.7" top="0.75" bottom="0.75" header="0.3" footer="0.3"/>
  <pageSetup paperSize="8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25C7-DECC-4AD6-B735-0364E7F71FD2}">
  <sheetPr>
    <pageSetUpPr fitToPage="1"/>
  </sheetPr>
  <dimension ref="A1:DJ68"/>
  <sheetViews>
    <sheetView topLeftCell="A50" zoomScale="120" zoomScaleNormal="120" workbookViewId="0">
      <selection activeCell="H64" sqref="H64"/>
    </sheetView>
  </sheetViews>
  <sheetFormatPr defaultRowHeight="15" outlineLevelRow="1" x14ac:dyDescent="0.25"/>
  <cols>
    <col min="1" max="5" width="4.140625" customWidth="1"/>
    <col min="6" max="6" width="23.85546875" customWidth="1"/>
    <col min="17" max="17" width="23.85546875" customWidth="1"/>
    <col min="19" max="19" width="10" bestFit="1" customWidth="1"/>
    <col min="21" max="21" width="10.5703125" customWidth="1"/>
    <col min="22" max="23" width="10" bestFit="1" customWidth="1"/>
  </cols>
  <sheetData>
    <row r="1" spans="1:114" ht="18.75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9"/>
      <c r="T1" s="3"/>
    </row>
    <row r="2" spans="1:114" x14ac:dyDescent="0.25">
      <c r="A2" s="1596" t="s">
        <v>759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</row>
    <row r="3" spans="1:114" x14ac:dyDescent="0.25">
      <c r="A3" s="1596" t="s">
        <v>605</v>
      </c>
      <c r="B3" s="1596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  <c r="Q3" s="1597"/>
      <c r="R3" s="1597"/>
      <c r="S3" s="1597"/>
      <c r="T3" s="1597"/>
    </row>
    <row r="4" spans="1:114" ht="15.75" thickBot="1" x14ac:dyDescent="0.3">
      <c r="A4" s="1596" t="s">
        <v>1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</row>
    <row r="5" spans="1:114" ht="14.45" customHeight="1" x14ac:dyDescent="0.25">
      <c r="A5" s="1598" t="s">
        <v>2</v>
      </c>
      <c r="B5" s="1600" t="s">
        <v>3</v>
      </c>
      <c r="C5" s="1598" t="s">
        <v>4</v>
      </c>
      <c r="D5" s="1598" t="s">
        <v>5</v>
      </c>
      <c r="E5" s="1598" t="s">
        <v>6</v>
      </c>
      <c r="F5" s="1602" t="s">
        <v>7</v>
      </c>
      <c r="G5" s="1604" t="s">
        <v>8</v>
      </c>
      <c r="H5" s="1604" t="s">
        <v>9</v>
      </c>
      <c r="I5" s="1604" t="s">
        <v>10</v>
      </c>
      <c r="J5" s="1617" t="s">
        <v>11</v>
      </c>
      <c r="K5" s="1620" t="s">
        <v>762</v>
      </c>
      <c r="L5" s="1621"/>
      <c r="M5" s="1621"/>
      <c r="N5" s="1622"/>
      <c r="O5" s="1623" t="s">
        <v>193</v>
      </c>
      <c r="P5" s="1604" t="s">
        <v>761</v>
      </c>
      <c r="Q5" s="1606" t="s">
        <v>12</v>
      </c>
      <c r="R5" s="1607"/>
      <c r="S5" s="1607"/>
      <c r="T5" s="1608"/>
    </row>
    <row r="6" spans="1:114" x14ac:dyDescent="0.25">
      <c r="A6" s="1599"/>
      <c r="B6" s="1601"/>
      <c r="C6" s="1599"/>
      <c r="D6" s="1599"/>
      <c r="E6" s="1599"/>
      <c r="F6" s="1603"/>
      <c r="G6" s="1605"/>
      <c r="H6" s="1605"/>
      <c r="I6" s="1605"/>
      <c r="J6" s="1618"/>
      <c r="K6" s="1609" t="s">
        <v>13</v>
      </c>
      <c r="L6" s="1611" t="s">
        <v>14</v>
      </c>
      <c r="M6" s="1611"/>
      <c r="N6" s="1612" t="s">
        <v>15</v>
      </c>
      <c r="O6" s="1609"/>
      <c r="P6" s="1605"/>
      <c r="Q6" s="1614" t="s">
        <v>16</v>
      </c>
      <c r="R6" s="1611" t="s">
        <v>17</v>
      </c>
      <c r="S6" s="1611"/>
      <c r="T6" s="1616"/>
    </row>
    <row r="7" spans="1:114" ht="55.9" customHeight="1" thickBot="1" x14ac:dyDescent="0.3">
      <c r="A7" s="1599"/>
      <c r="B7" s="1601"/>
      <c r="C7" s="1599"/>
      <c r="D7" s="1599"/>
      <c r="E7" s="1599"/>
      <c r="F7" s="1603"/>
      <c r="G7" s="1605"/>
      <c r="H7" s="1605"/>
      <c r="I7" s="1605"/>
      <c r="J7" s="1619"/>
      <c r="K7" s="1610"/>
      <c r="L7" s="387" t="s">
        <v>13</v>
      </c>
      <c r="M7" s="387" t="s">
        <v>18</v>
      </c>
      <c r="N7" s="1613"/>
      <c r="O7" s="1610"/>
      <c r="P7" s="1624"/>
      <c r="Q7" s="1615"/>
      <c r="R7" s="388" t="s">
        <v>19</v>
      </c>
      <c r="S7" s="389" t="s">
        <v>194</v>
      </c>
      <c r="T7" s="389" t="s">
        <v>760</v>
      </c>
    </row>
    <row r="8" spans="1:114" ht="15.75" thickBot="1" x14ac:dyDescent="0.3">
      <c r="A8" s="233" t="s">
        <v>59</v>
      </c>
      <c r="B8" s="1585" t="s">
        <v>606</v>
      </c>
      <c r="C8" s="1585"/>
      <c r="D8" s="1585"/>
      <c r="E8" s="1585"/>
      <c r="F8" s="1585"/>
      <c r="G8" s="1585"/>
      <c r="H8" s="1585"/>
      <c r="I8" s="1585"/>
      <c r="J8" s="1585"/>
      <c r="K8" s="1585"/>
      <c r="L8" s="1585"/>
      <c r="M8" s="1585"/>
      <c r="N8" s="1585"/>
      <c r="O8" s="1585"/>
      <c r="P8" s="1585"/>
      <c r="Q8" s="1585"/>
      <c r="R8" s="1585"/>
      <c r="S8" s="1585"/>
      <c r="T8" s="1586"/>
      <c r="U8" s="234"/>
    </row>
    <row r="9" spans="1:114" s="12" customFormat="1" ht="11.45" customHeight="1" outlineLevel="1" collapsed="1" thickBot="1" x14ac:dyDescent="0.25">
      <c r="A9" s="233" t="s">
        <v>59</v>
      </c>
      <c r="B9" s="390" t="s">
        <v>20</v>
      </c>
      <c r="C9" s="1587" t="s">
        <v>607</v>
      </c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8"/>
      <c r="P9" s="1588"/>
      <c r="Q9" s="1588"/>
      <c r="R9" s="1588"/>
      <c r="S9" s="1588"/>
      <c r="T9" s="158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233" t="s">
        <v>59</v>
      </c>
      <c r="B10" s="390" t="s">
        <v>20</v>
      </c>
      <c r="C10" s="391" t="s">
        <v>20</v>
      </c>
      <c r="D10" s="1838" t="s">
        <v>711</v>
      </c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  <c r="Q10" s="1839"/>
      <c r="R10" s="1839"/>
      <c r="S10" s="1839"/>
      <c r="T10" s="1840"/>
      <c r="V10" s="26"/>
      <c r="W10" s="26"/>
      <c r="X10" s="26"/>
      <c r="Y10" s="26"/>
    </row>
    <row r="11" spans="1:114" ht="15.75" thickBot="1" x14ac:dyDescent="0.3">
      <c r="A11" s="317" t="s">
        <v>59</v>
      </c>
      <c r="B11" s="392" t="s">
        <v>20</v>
      </c>
      <c r="C11" s="393" t="s">
        <v>20</v>
      </c>
      <c r="D11" s="239" t="s">
        <v>20</v>
      </c>
      <c r="E11" s="1517" t="s">
        <v>712</v>
      </c>
      <c r="F11" s="1518"/>
      <c r="G11" s="1518"/>
      <c r="H11" s="1518"/>
      <c r="I11" s="1518"/>
      <c r="J11" s="1518"/>
      <c r="K11" s="1518"/>
      <c r="L11" s="1518"/>
      <c r="M11" s="1518"/>
      <c r="N11" s="1518"/>
      <c r="O11" s="1518"/>
      <c r="P11" s="1518"/>
      <c r="Q11" s="1518"/>
      <c r="R11" s="1518"/>
      <c r="S11" s="1518"/>
      <c r="T11" s="1519"/>
      <c r="V11" s="26"/>
      <c r="W11" s="26"/>
      <c r="X11" s="26"/>
      <c r="Y11" s="26"/>
    </row>
    <row r="12" spans="1:114" x14ac:dyDescent="0.25">
      <c r="A12" s="1481" t="s">
        <v>59</v>
      </c>
      <c r="B12" s="1553" t="s">
        <v>20</v>
      </c>
      <c r="C12" s="1569" t="s">
        <v>20</v>
      </c>
      <c r="D12" s="1557" t="s">
        <v>20</v>
      </c>
      <c r="E12" s="1559" t="s">
        <v>20</v>
      </c>
      <c r="F12" s="1754" t="s">
        <v>608</v>
      </c>
      <c r="G12" s="1093" t="s">
        <v>25</v>
      </c>
      <c r="H12" s="1514" t="s">
        <v>609</v>
      </c>
      <c r="I12" s="1514" t="s">
        <v>244</v>
      </c>
      <c r="J12" s="330" t="s">
        <v>27</v>
      </c>
      <c r="K12" s="394">
        <v>52400</v>
      </c>
      <c r="L12" s="394">
        <v>52400</v>
      </c>
      <c r="M12" s="394"/>
      <c r="N12" s="395"/>
      <c r="O12" s="590">
        <v>55000</v>
      </c>
      <c r="P12" s="434">
        <v>57700</v>
      </c>
      <c r="Q12" s="1592" t="s">
        <v>610</v>
      </c>
      <c r="R12" s="1524">
        <v>11</v>
      </c>
      <c r="S12" s="1524">
        <v>11</v>
      </c>
      <c r="T12" s="1522">
        <v>11</v>
      </c>
    </row>
    <row r="13" spans="1:114" x14ac:dyDescent="0.25">
      <c r="A13" s="1482"/>
      <c r="B13" s="1538"/>
      <c r="C13" s="1540"/>
      <c r="D13" s="1542"/>
      <c r="E13" s="1544"/>
      <c r="F13" s="1755"/>
      <c r="G13" s="1515"/>
      <c r="H13" s="1515"/>
      <c r="I13" s="1515"/>
      <c r="J13" s="426" t="s">
        <v>33</v>
      </c>
      <c r="K13" s="338"/>
      <c r="L13" s="338"/>
      <c r="M13" s="338"/>
      <c r="N13" s="339"/>
      <c r="O13" s="340"/>
      <c r="P13" s="341"/>
      <c r="Q13" s="1594"/>
      <c r="R13" s="1525"/>
      <c r="S13" s="1525"/>
      <c r="T13" s="1523"/>
    </row>
    <row r="14" spans="1:114" ht="15.75" thickBot="1" x14ac:dyDescent="0.3">
      <c r="A14" s="1483"/>
      <c r="B14" s="1554"/>
      <c r="C14" s="1556"/>
      <c r="D14" s="1558"/>
      <c r="E14" s="1560"/>
      <c r="F14" s="1756"/>
      <c r="G14" s="1094"/>
      <c r="H14" s="1516"/>
      <c r="I14" s="1516"/>
      <c r="J14" s="343" t="s">
        <v>29</v>
      </c>
      <c r="K14" s="344">
        <f>SUM(K12,K13)</f>
        <v>52400</v>
      </c>
      <c r="L14" s="344">
        <f t="shared" ref="L14:P14" si="0">SUM(L12,L13)</f>
        <v>52400</v>
      </c>
      <c r="M14" s="344">
        <f t="shared" si="0"/>
        <v>0</v>
      </c>
      <c r="N14" s="345">
        <f t="shared" si="0"/>
        <v>0</v>
      </c>
      <c r="O14" s="346">
        <f t="shared" si="0"/>
        <v>55000</v>
      </c>
      <c r="P14" s="344">
        <f t="shared" si="0"/>
        <v>57700</v>
      </c>
      <c r="Q14" s="420"/>
      <c r="R14" s="456"/>
      <c r="S14" s="456"/>
      <c r="T14" s="457"/>
    </row>
    <row r="15" spans="1:114" ht="21" x14ac:dyDescent="0.25">
      <c r="A15" s="1481" t="s">
        <v>59</v>
      </c>
      <c r="B15" s="1776" t="s">
        <v>20</v>
      </c>
      <c r="C15" s="1574" t="s">
        <v>20</v>
      </c>
      <c r="D15" s="1575" t="s">
        <v>20</v>
      </c>
      <c r="E15" s="1576" t="s">
        <v>22</v>
      </c>
      <c r="F15" s="1091" t="s">
        <v>611</v>
      </c>
      <c r="G15" s="1514" t="s">
        <v>25</v>
      </c>
      <c r="H15" s="1514" t="s">
        <v>609</v>
      </c>
      <c r="I15" s="1514" t="s">
        <v>267</v>
      </c>
      <c r="J15" s="330" t="s">
        <v>27</v>
      </c>
      <c r="K15" s="331">
        <v>25000</v>
      </c>
      <c r="L15" s="331">
        <v>25000</v>
      </c>
      <c r="M15" s="331"/>
      <c r="N15" s="405"/>
      <c r="O15" s="898">
        <v>25000</v>
      </c>
      <c r="P15" s="334">
        <v>25000</v>
      </c>
      <c r="Q15" s="406" t="s">
        <v>612</v>
      </c>
      <c r="R15" s="407">
        <v>3</v>
      </c>
      <c r="S15" s="407">
        <v>4</v>
      </c>
      <c r="T15" s="408">
        <v>4</v>
      </c>
      <c r="U15" s="251"/>
    </row>
    <row r="16" spans="1:114" ht="15.75" thickBot="1" x14ac:dyDescent="0.3">
      <c r="A16" s="1483"/>
      <c r="B16" s="1777"/>
      <c r="C16" s="1541"/>
      <c r="D16" s="1543"/>
      <c r="E16" s="1545"/>
      <c r="F16" s="1092"/>
      <c r="G16" s="1516"/>
      <c r="H16" s="1516"/>
      <c r="I16" s="1516"/>
      <c r="J16" s="343" t="s">
        <v>29</v>
      </c>
      <c r="K16" s="344">
        <f t="shared" ref="K16:P16" si="1">SUM(K15)</f>
        <v>25000</v>
      </c>
      <c r="L16" s="344">
        <f t="shared" si="1"/>
        <v>25000</v>
      </c>
      <c r="M16" s="344">
        <f t="shared" si="1"/>
        <v>0</v>
      </c>
      <c r="N16" s="414">
        <f t="shared" si="1"/>
        <v>0</v>
      </c>
      <c r="O16" s="429">
        <f t="shared" si="1"/>
        <v>25000</v>
      </c>
      <c r="P16" s="344">
        <f t="shared" si="1"/>
        <v>25000</v>
      </c>
      <c r="Q16" s="409"/>
      <c r="R16" s="519"/>
      <c r="S16" s="519"/>
      <c r="T16" s="520"/>
    </row>
    <row r="17" spans="1:21" ht="23.45" customHeight="1" x14ac:dyDescent="0.25">
      <c r="A17" s="1482" t="s">
        <v>59</v>
      </c>
      <c r="B17" s="1775" t="s">
        <v>20</v>
      </c>
      <c r="C17" s="1574" t="s">
        <v>20</v>
      </c>
      <c r="D17" s="1575" t="s">
        <v>20</v>
      </c>
      <c r="E17" s="1576" t="s">
        <v>34</v>
      </c>
      <c r="F17" s="1091" t="s">
        <v>613</v>
      </c>
      <c r="G17" s="1514" t="s">
        <v>25</v>
      </c>
      <c r="H17" s="1514" t="s">
        <v>127</v>
      </c>
      <c r="I17" s="1514" t="s">
        <v>614</v>
      </c>
      <c r="J17" s="330" t="s">
        <v>27</v>
      </c>
      <c r="K17" s="331">
        <v>8000</v>
      </c>
      <c r="L17" s="331">
        <v>8000</v>
      </c>
      <c r="M17" s="331"/>
      <c r="N17" s="405"/>
      <c r="O17" s="900">
        <v>8000</v>
      </c>
      <c r="P17" s="334">
        <v>8000</v>
      </c>
      <c r="Q17" s="445" t="s">
        <v>615</v>
      </c>
      <c r="R17" s="411">
        <v>1</v>
      </c>
      <c r="S17" s="411">
        <v>1</v>
      </c>
      <c r="T17" s="412">
        <v>1</v>
      </c>
    </row>
    <row r="18" spans="1:21" ht="17.45" customHeight="1" thickBot="1" x14ac:dyDescent="0.3">
      <c r="A18" s="1483"/>
      <c r="B18" s="1753"/>
      <c r="C18" s="1541"/>
      <c r="D18" s="1543"/>
      <c r="E18" s="1545"/>
      <c r="F18" s="1092"/>
      <c r="G18" s="1516"/>
      <c r="H18" s="1516"/>
      <c r="I18" s="1516"/>
      <c r="J18" s="343" t="s">
        <v>29</v>
      </c>
      <c r="K18" s="344">
        <f t="shared" ref="K18:P18" si="2">SUM(K17)</f>
        <v>8000</v>
      </c>
      <c r="L18" s="344">
        <f t="shared" si="2"/>
        <v>8000</v>
      </c>
      <c r="M18" s="344">
        <f t="shared" si="2"/>
        <v>0</v>
      </c>
      <c r="N18" s="414">
        <f t="shared" si="2"/>
        <v>0</v>
      </c>
      <c r="O18" s="429">
        <f t="shared" si="2"/>
        <v>8000</v>
      </c>
      <c r="P18" s="344">
        <f t="shared" si="2"/>
        <v>8000</v>
      </c>
      <c r="Q18" s="409"/>
      <c r="R18" s="456"/>
      <c r="S18" s="456"/>
      <c r="T18" s="457"/>
    </row>
    <row r="19" spans="1:21" ht="21" x14ac:dyDescent="0.25">
      <c r="A19" s="1481" t="s">
        <v>59</v>
      </c>
      <c r="B19" s="1757" t="s">
        <v>20</v>
      </c>
      <c r="C19" s="1555" t="s">
        <v>20</v>
      </c>
      <c r="D19" s="1557" t="s">
        <v>20</v>
      </c>
      <c r="E19" s="1567" t="s">
        <v>39</v>
      </c>
      <c r="F19" s="1590" t="s">
        <v>616</v>
      </c>
      <c r="G19" s="1568" t="s">
        <v>25</v>
      </c>
      <c r="H19" s="1515" t="s">
        <v>617</v>
      </c>
      <c r="I19" s="1515" t="s">
        <v>618</v>
      </c>
      <c r="J19" s="1785" t="s">
        <v>27</v>
      </c>
      <c r="K19" s="1563">
        <v>55000</v>
      </c>
      <c r="L19" s="1563">
        <v>55000</v>
      </c>
      <c r="M19" s="1779"/>
      <c r="N19" s="1780"/>
      <c r="O19" s="1868">
        <v>55000</v>
      </c>
      <c r="P19" s="1865">
        <v>55000</v>
      </c>
      <c r="Q19" s="523" t="s">
        <v>619</v>
      </c>
      <c r="R19" s="436">
        <v>50</v>
      </c>
      <c r="S19" s="436">
        <v>50</v>
      </c>
      <c r="T19" s="437">
        <v>50</v>
      </c>
    </row>
    <row r="20" spans="1:21" ht="21" x14ac:dyDescent="0.25">
      <c r="A20" s="1482"/>
      <c r="B20" s="1778"/>
      <c r="C20" s="1555"/>
      <c r="D20" s="1566"/>
      <c r="E20" s="1567"/>
      <c r="F20" s="1590"/>
      <c r="G20" s="1568"/>
      <c r="H20" s="1869"/>
      <c r="I20" s="1869"/>
      <c r="J20" s="1562"/>
      <c r="K20" s="1564"/>
      <c r="L20" s="1564"/>
      <c r="M20" s="1564"/>
      <c r="N20" s="1550"/>
      <c r="O20" s="1849"/>
      <c r="P20" s="1866"/>
      <c r="Q20" s="586" t="s">
        <v>620</v>
      </c>
      <c r="R20" s="642">
        <v>10</v>
      </c>
      <c r="S20" s="642">
        <v>10</v>
      </c>
      <c r="T20" s="643">
        <v>10</v>
      </c>
      <c r="U20" s="263"/>
    </row>
    <row r="21" spans="1:21" ht="15.75" thickBot="1" x14ac:dyDescent="0.3">
      <c r="A21" s="1483"/>
      <c r="B21" s="1758"/>
      <c r="C21" s="1556"/>
      <c r="D21" s="1558"/>
      <c r="E21" s="1560"/>
      <c r="F21" s="1092"/>
      <c r="G21" s="1094"/>
      <c r="H21" s="1584"/>
      <c r="I21" s="1584"/>
      <c r="J21" s="343" t="s">
        <v>29</v>
      </c>
      <c r="K21" s="344">
        <f t="shared" ref="K21:P21" si="3">SUM(K19,K20)</f>
        <v>55000</v>
      </c>
      <c r="L21" s="344">
        <f t="shared" si="3"/>
        <v>55000</v>
      </c>
      <c r="M21" s="344">
        <f t="shared" si="3"/>
        <v>0</v>
      </c>
      <c r="N21" s="414">
        <f t="shared" si="3"/>
        <v>0</v>
      </c>
      <c r="O21" s="429">
        <f t="shared" si="3"/>
        <v>55000</v>
      </c>
      <c r="P21" s="344">
        <f t="shared" si="3"/>
        <v>55000</v>
      </c>
      <c r="Q21" s="420"/>
      <c r="R21" s="456"/>
      <c r="S21" s="456"/>
      <c r="T21" s="457"/>
    </row>
    <row r="22" spans="1:21" ht="21" x14ac:dyDescent="0.25">
      <c r="A22" s="1481" t="s">
        <v>59</v>
      </c>
      <c r="B22" s="1752" t="s">
        <v>20</v>
      </c>
      <c r="C22" s="1540" t="s">
        <v>20</v>
      </c>
      <c r="D22" s="1542" t="s">
        <v>20</v>
      </c>
      <c r="E22" s="1544" t="s">
        <v>45</v>
      </c>
      <c r="F22" s="1590" t="s">
        <v>621</v>
      </c>
      <c r="G22" s="1515" t="s">
        <v>25</v>
      </c>
      <c r="H22" s="1515" t="s">
        <v>609</v>
      </c>
      <c r="I22" s="1515"/>
      <c r="J22" s="423" t="s">
        <v>27</v>
      </c>
      <c r="K22" s="331">
        <v>20500</v>
      </c>
      <c r="L22" s="331">
        <v>20500</v>
      </c>
      <c r="M22" s="331"/>
      <c r="N22" s="395"/>
      <c r="O22" s="404">
        <v>20000</v>
      </c>
      <c r="P22" s="331">
        <v>20000</v>
      </c>
      <c r="Q22" s="435" t="s">
        <v>622</v>
      </c>
      <c r="R22" s="524">
        <v>1</v>
      </c>
      <c r="S22" s="524">
        <v>1</v>
      </c>
      <c r="T22" s="525">
        <v>1</v>
      </c>
      <c r="U22" s="1846"/>
    </row>
    <row r="23" spans="1:21" ht="32.450000000000003" customHeight="1" thickBot="1" x14ac:dyDescent="0.3">
      <c r="A23" s="1483"/>
      <c r="B23" s="1753"/>
      <c r="C23" s="1541"/>
      <c r="D23" s="1543"/>
      <c r="E23" s="1545"/>
      <c r="F23" s="1867"/>
      <c r="G23" s="1515"/>
      <c r="H23" s="1515"/>
      <c r="I23" s="1515"/>
      <c r="J23" s="343" t="s">
        <v>29</v>
      </c>
      <c r="K23" s="344">
        <f t="shared" ref="K23:P23" si="4">SUM(K22)</f>
        <v>20500</v>
      </c>
      <c r="L23" s="344">
        <f t="shared" si="4"/>
        <v>20500</v>
      </c>
      <c r="M23" s="344">
        <f t="shared" si="4"/>
        <v>0</v>
      </c>
      <c r="N23" s="414">
        <f t="shared" si="4"/>
        <v>0</v>
      </c>
      <c r="O23" s="429">
        <f t="shared" si="4"/>
        <v>20000</v>
      </c>
      <c r="P23" s="414">
        <f t="shared" si="4"/>
        <v>20000</v>
      </c>
      <c r="Q23" s="409"/>
      <c r="R23" s="456"/>
      <c r="S23" s="456"/>
      <c r="T23" s="457"/>
      <c r="U23" s="1846"/>
    </row>
    <row r="24" spans="1:21" ht="20.25" customHeight="1" x14ac:dyDescent="0.25">
      <c r="A24" s="1436" t="s">
        <v>59</v>
      </c>
      <c r="B24" s="1854" t="s">
        <v>20</v>
      </c>
      <c r="C24" s="1856" t="s">
        <v>20</v>
      </c>
      <c r="D24" s="1858" t="s">
        <v>20</v>
      </c>
      <c r="E24" s="1860" t="s">
        <v>49</v>
      </c>
      <c r="F24" s="1863" t="s">
        <v>794</v>
      </c>
      <c r="G24" s="1822" t="s">
        <v>25</v>
      </c>
      <c r="H24" s="1822" t="s">
        <v>793</v>
      </c>
      <c r="I24" s="1822"/>
      <c r="J24" s="711" t="s">
        <v>27</v>
      </c>
      <c r="K24" s="1046">
        <v>10000</v>
      </c>
      <c r="L24" s="1046">
        <v>10000</v>
      </c>
      <c r="M24" s="1047"/>
      <c r="N24" s="1048"/>
      <c r="O24" s="712">
        <v>10000</v>
      </c>
      <c r="P24" s="1049">
        <v>10000</v>
      </c>
      <c r="Q24" s="406" t="s">
        <v>622</v>
      </c>
      <c r="R24" s="1050">
        <v>1</v>
      </c>
      <c r="S24" s="455">
        <v>1</v>
      </c>
      <c r="T24" s="451">
        <v>1</v>
      </c>
      <c r="U24" s="1026"/>
    </row>
    <row r="25" spans="1:21" ht="18" customHeight="1" thickBot="1" x14ac:dyDescent="0.3">
      <c r="A25" s="1862"/>
      <c r="B25" s="1855"/>
      <c r="C25" s="1857"/>
      <c r="D25" s="1859"/>
      <c r="E25" s="1861"/>
      <c r="F25" s="1864"/>
      <c r="G25" s="1578"/>
      <c r="H25" s="1578"/>
      <c r="I25" s="1578"/>
      <c r="J25" s="699" t="s">
        <v>29</v>
      </c>
      <c r="K25" s="449">
        <f>SUM(K24)</f>
        <v>10000</v>
      </c>
      <c r="L25" s="449">
        <f t="shared" ref="L25:P25" si="5">SUM(L24)</f>
        <v>10000</v>
      </c>
      <c r="M25" s="449">
        <f t="shared" si="5"/>
        <v>0</v>
      </c>
      <c r="N25" s="345">
        <f t="shared" si="5"/>
        <v>0</v>
      </c>
      <c r="O25" s="449">
        <f t="shared" si="5"/>
        <v>10000</v>
      </c>
      <c r="P25" s="449">
        <f t="shared" si="5"/>
        <v>10000</v>
      </c>
      <c r="Q25" s="579"/>
      <c r="R25" s="1025"/>
      <c r="S25" s="519"/>
      <c r="T25" s="520"/>
      <c r="U25" s="1026"/>
    </row>
    <row r="26" spans="1:21" ht="15.75" thickBot="1" x14ac:dyDescent="0.3">
      <c r="A26" s="233" t="s">
        <v>59</v>
      </c>
      <c r="B26" s="458" t="s">
        <v>20</v>
      </c>
      <c r="C26" s="391" t="s">
        <v>20</v>
      </c>
      <c r="D26" s="271" t="s">
        <v>20</v>
      </c>
      <c r="E26" s="1527" t="s">
        <v>516</v>
      </c>
      <c r="F26" s="1528"/>
      <c r="G26" s="1528"/>
      <c r="H26" s="1528"/>
      <c r="I26" s="1528"/>
      <c r="J26" s="1529"/>
      <c r="K26" s="349">
        <f>SUM(K14,K16,K18,K21,K23,K25)</f>
        <v>170900</v>
      </c>
      <c r="L26" s="349">
        <f t="shared" ref="L26:P26" si="6">SUM(L14,L16,L18,L21,L23,L25)</f>
        <v>170900</v>
      </c>
      <c r="M26" s="349">
        <f t="shared" si="6"/>
        <v>0</v>
      </c>
      <c r="N26" s="349">
        <f t="shared" si="6"/>
        <v>0</v>
      </c>
      <c r="O26" s="349">
        <f t="shared" si="6"/>
        <v>173000</v>
      </c>
      <c r="P26" s="349">
        <f t="shared" si="6"/>
        <v>175700</v>
      </c>
      <c r="Q26" s="459"/>
      <c r="R26" s="460"/>
      <c r="S26" s="461"/>
      <c r="T26" s="462"/>
    </row>
    <row r="27" spans="1:21" ht="15.75" thickBot="1" x14ac:dyDescent="0.3">
      <c r="A27" s="233" t="s">
        <v>59</v>
      </c>
      <c r="B27" s="552" t="s">
        <v>20</v>
      </c>
      <c r="C27" s="391" t="s">
        <v>20</v>
      </c>
      <c r="D27" s="295" t="s">
        <v>22</v>
      </c>
      <c r="E27" s="1199" t="s">
        <v>713</v>
      </c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1"/>
    </row>
    <row r="28" spans="1:21" x14ac:dyDescent="0.25">
      <c r="A28" s="1481" t="s">
        <v>59</v>
      </c>
      <c r="B28" s="1757" t="s">
        <v>20</v>
      </c>
      <c r="C28" s="1555" t="s">
        <v>20</v>
      </c>
      <c r="D28" s="1557" t="s">
        <v>22</v>
      </c>
      <c r="E28" s="1559" t="s">
        <v>20</v>
      </c>
      <c r="F28" s="1754" t="s">
        <v>623</v>
      </c>
      <c r="G28" s="1093" t="s">
        <v>25</v>
      </c>
      <c r="H28" s="1514" t="s">
        <v>69</v>
      </c>
      <c r="I28" s="1514"/>
      <c r="J28" s="1561"/>
      <c r="K28" s="1563"/>
      <c r="L28" s="1563"/>
      <c r="M28" s="1563"/>
      <c r="N28" s="1851"/>
      <c r="O28" s="1848"/>
      <c r="P28" s="1851"/>
      <c r="Q28" s="1592" t="s">
        <v>624</v>
      </c>
      <c r="R28" s="1745"/>
      <c r="S28" s="1745"/>
      <c r="T28" s="1748"/>
      <c r="U28" s="1846"/>
    </row>
    <row r="29" spans="1:21" ht="36.75" customHeight="1" x14ac:dyDescent="0.25">
      <c r="A29" s="1482"/>
      <c r="B29" s="1778"/>
      <c r="C29" s="1555"/>
      <c r="D29" s="1566"/>
      <c r="E29" s="1567"/>
      <c r="F29" s="1853"/>
      <c r="G29" s="1568"/>
      <c r="H29" s="1515"/>
      <c r="I29" s="1515"/>
      <c r="J29" s="1562"/>
      <c r="K29" s="1564"/>
      <c r="L29" s="1564"/>
      <c r="M29" s="1564"/>
      <c r="N29" s="1852"/>
      <c r="O29" s="1849"/>
      <c r="P29" s="1852"/>
      <c r="Q29" s="1593"/>
      <c r="R29" s="1746"/>
      <c r="S29" s="1746"/>
      <c r="T29" s="1749"/>
      <c r="U29" s="1846"/>
    </row>
    <row r="30" spans="1:21" ht="18" customHeight="1" thickBot="1" x14ac:dyDescent="0.3">
      <c r="A30" s="1483"/>
      <c r="B30" s="1758"/>
      <c r="C30" s="1556"/>
      <c r="D30" s="1558"/>
      <c r="E30" s="1560"/>
      <c r="F30" s="1756"/>
      <c r="G30" s="1094"/>
      <c r="H30" s="1516"/>
      <c r="I30" s="1516"/>
      <c r="J30" s="343" t="s">
        <v>29</v>
      </c>
      <c r="K30" s="344">
        <f t="shared" ref="K30:P30" si="7">SUM(K28)</f>
        <v>0</v>
      </c>
      <c r="L30" s="344">
        <f t="shared" si="7"/>
        <v>0</v>
      </c>
      <c r="M30" s="344">
        <f t="shared" si="7"/>
        <v>0</v>
      </c>
      <c r="N30" s="414">
        <f t="shared" si="7"/>
        <v>0</v>
      </c>
      <c r="O30" s="429">
        <f t="shared" si="7"/>
        <v>0</v>
      </c>
      <c r="P30" s="344">
        <f t="shared" si="7"/>
        <v>0</v>
      </c>
      <c r="Q30" s="545"/>
      <c r="R30" s="456"/>
      <c r="S30" s="456"/>
      <c r="T30" s="457"/>
    </row>
    <row r="31" spans="1:21" ht="31.5" x14ac:dyDescent="0.25">
      <c r="A31" s="1481" t="s">
        <v>59</v>
      </c>
      <c r="B31" s="1752" t="s">
        <v>20</v>
      </c>
      <c r="C31" s="1540" t="s">
        <v>20</v>
      </c>
      <c r="D31" s="1542" t="s">
        <v>22</v>
      </c>
      <c r="E31" s="1544" t="s">
        <v>22</v>
      </c>
      <c r="F31" s="1546" t="s">
        <v>625</v>
      </c>
      <c r="G31" s="1515" t="s">
        <v>25</v>
      </c>
      <c r="H31" s="1515" t="s">
        <v>69</v>
      </c>
      <c r="I31" s="1515"/>
      <c r="J31" s="423"/>
      <c r="K31" s="360"/>
      <c r="L31" s="360"/>
      <c r="M31" s="360"/>
      <c r="N31" s="399"/>
      <c r="O31" s="543"/>
      <c r="P31" s="399"/>
      <c r="Q31" s="580" t="s">
        <v>626</v>
      </c>
      <c r="R31" s="510"/>
      <c r="S31" s="510"/>
      <c r="T31" s="644"/>
      <c r="U31" s="1846"/>
    </row>
    <row r="32" spans="1:21" ht="15.75" thickBot="1" x14ac:dyDescent="0.3">
      <c r="A32" s="1483"/>
      <c r="B32" s="1753"/>
      <c r="C32" s="1541"/>
      <c r="D32" s="1543"/>
      <c r="E32" s="1545"/>
      <c r="F32" s="1092"/>
      <c r="G32" s="1516"/>
      <c r="H32" s="1516"/>
      <c r="I32" s="1516"/>
      <c r="J32" s="343" t="s">
        <v>29</v>
      </c>
      <c r="K32" s="344">
        <f t="shared" ref="K32:P32" si="8">SUM(K31)</f>
        <v>0</v>
      </c>
      <c r="L32" s="344">
        <f t="shared" si="8"/>
        <v>0</v>
      </c>
      <c r="M32" s="344">
        <f t="shared" si="8"/>
        <v>0</v>
      </c>
      <c r="N32" s="414">
        <f t="shared" si="8"/>
        <v>0</v>
      </c>
      <c r="O32" s="429">
        <f t="shared" si="8"/>
        <v>0</v>
      </c>
      <c r="P32" s="344">
        <f t="shared" si="8"/>
        <v>0</v>
      </c>
      <c r="Q32" s="538"/>
      <c r="R32" s="456"/>
      <c r="S32" s="456"/>
      <c r="T32" s="457"/>
      <c r="U32" s="1846"/>
    </row>
    <row r="33" spans="1:22" ht="15.75" thickBot="1" x14ac:dyDescent="0.3">
      <c r="A33" s="233" t="s">
        <v>59</v>
      </c>
      <c r="B33" s="458" t="s">
        <v>20</v>
      </c>
      <c r="C33" s="391" t="s">
        <v>20</v>
      </c>
      <c r="D33" s="271" t="s">
        <v>22</v>
      </c>
      <c r="E33" s="1527" t="s">
        <v>67</v>
      </c>
      <c r="F33" s="1528"/>
      <c r="G33" s="1528"/>
      <c r="H33" s="1528"/>
      <c r="I33" s="1528"/>
      <c r="J33" s="1529"/>
      <c r="K33" s="349">
        <f t="shared" ref="K33:P33" si="9">SUM(K30,K32,)</f>
        <v>0</v>
      </c>
      <c r="L33" s="349">
        <f t="shared" si="9"/>
        <v>0</v>
      </c>
      <c r="M33" s="349">
        <f t="shared" si="9"/>
        <v>0</v>
      </c>
      <c r="N33" s="349">
        <f t="shared" si="9"/>
        <v>0</v>
      </c>
      <c r="O33" s="349">
        <f t="shared" si="9"/>
        <v>0</v>
      </c>
      <c r="P33" s="349">
        <f t="shared" si="9"/>
        <v>0</v>
      </c>
      <c r="Q33" s="459"/>
      <c r="R33" s="460"/>
      <c r="S33" s="461"/>
      <c r="T33" s="462"/>
    </row>
    <row r="34" spans="1:22" ht="15.75" thickBot="1" x14ac:dyDescent="0.3">
      <c r="A34" s="293" t="s">
        <v>59</v>
      </c>
      <c r="B34" s="458" t="s">
        <v>20</v>
      </c>
      <c r="C34" s="391" t="s">
        <v>20</v>
      </c>
      <c r="D34" s="302"/>
      <c r="E34" s="1530" t="s">
        <v>600</v>
      </c>
      <c r="F34" s="1531"/>
      <c r="G34" s="1531"/>
      <c r="H34" s="1531"/>
      <c r="I34" s="1531"/>
      <c r="J34" s="1532"/>
      <c r="K34" s="463">
        <f t="shared" ref="K34:P34" si="10">SUM(K26,K33,)</f>
        <v>170900</v>
      </c>
      <c r="L34" s="463">
        <f t="shared" si="10"/>
        <v>170900</v>
      </c>
      <c r="M34" s="463">
        <f t="shared" si="10"/>
        <v>0</v>
      </c>
      <c r="N34" s="463">
        <f t="shared" si="10"/>
        <v>0</v>
      </c>
      <c r="O34" s="463">
        <f t="shared" si="10"/>
        <v>173000</v>
      </c>
      <c r="P34" s="463">
        <f t="shared" si="10"/>
        <v>175700</v>
      </c>
      <c r="Q34" s="464"/>
      <c r="R34" s="465"/>
      <c r="S34" s="466"/>
      <c r="T34" s="467"/>
    </row>
    <row r="35" spans="1:22" ht="15.75" thickBot="1" x14ac:dyDescent="0.3">
      <c r="A35" s="233" t="s">
        <v>59</v>
      </c>
      <c r="B35" s="390" t="s">
        <v>20</v>
      </c>
      <c r="C35" s="391" t="s">
        <v>22</v>
      </c>
      <c r="D35" s="1696" t="s">
        <v>714</v>
      </c>
      <c r="E35" s="1697"/>
      <c r="F35" s="1697"/>
      <c r="G35" s="1697"/>
      <c r="H35" s="1697"/>
      <c r="I35" s="1697"/>
      <c r="J35" s="1697"/>
      <c r="K35" s="1697"/>
      <c r="L35" s="1697"/>
      <c r="M35" s="1697"/>
      <c r="N35" s="1697"/>
      <c r="O35" s="1697"/>
      <c r="P35" s="1697"/>
      <c r="Q35" s="1697"/>
      <c r="R35" s="1697"/>
      <c r="S35" s="1697"/>
      <c r="T35" s="1698"/>
    </row>
    <row r="36" spans="1:22" ht="15.75" thickBot="1" x14ac:dyDescent="0.3">
      <c r="A36" s="233" t="s">
        <v>59</v>
      </c>
      <c r="B36" s="552" t="s">
        <v>20</v>
      </c>
      <c r="C36" s="391" t="s">
        <v>22</v>
      </c>
      <c r="D36" s="295" t="s">
        <v>20</v>
      </c>
      <c r="E36" s="1631" t="s">
        <v>715</v>
      </c>
      <c r="F36" s="1632"/>
      <c r="G36" s="1632"/>
      <c r="H36" s="1632"/>
      <c r="I36" s="1632"/>
      <c r="J36" s="1700"/>
      <c r="K36" s="1700"/>
      <c r="L36" s="1700"/>
      <c r="M36" s="1700"/>
      <c r="N36" s="1700"/>
      <c r="O36" s="1700"/>
      <c r="P36" s="1700"/>
      <c r="Q36" s="1632"/>
      <c r="R36" s="1632"/>
      <c r="S36" s="1632"/>
      <c r="T36" s="1633"/>
    </row>
    <row r="37" spans="1:22" ht="21" x14ac:dyDescent="0.25">
      <c r="A37" s="1481" t="s">
        <v>59</v>
      </c>
      <c r="B37" s="1757" t="s">
        <v>20</v>
      </c>
      <c r="C37" s="1555" t="s">
        <v>22</v>
      </c>
      <c r="D37" s="1557" t="s">
        <v>20</v>
      </c>
      <c r="E37" s="1559" t="s">
        <v>22</v>
      </c>
      <c r="F37" s="1754" t="s">
        <v>627</v>
      </c>
      <c r="G37" s="1093" t="s">
        <v>125</v>
      </c>
      <c r="H37" s="1514" t="s">
        <v>142</v>
      </c>
      <c r="I37" s="1514" t="s">
        <v>312</v>
      </c>
      <c r="J37" s="330" t="s">
        <v>27</v>
      </c>
      <c r="K37" s="394"/>
      <c r="L37" s="394"/>
      <c r="M37" s="394"/>
      <c r="N37" s="395"/>
      <c r="O37" s="444"/>
      <c r="P37" s="395"/>
      <c r="Q37" s="418" t="s">
        <v>628</v>
      </c>
      <c r="R37" s="645" t="s">
        <v>791</v>
      </c>
      <c r="S37" s="645" t="s">
        <v>792</v>
      </c>
      <c r="T37" s="645" t="s">
        <v>792</v>
      </c>
      <c r="U37" s="413"/>
    </row>
    <row r="38" spans="1:22" ht="15.75" thickBot="1" x14ac:dyDescent="0.3">
      <c r="A38" s="1483"/>
      <c r="B38" s="1758"/>
      <c r="C38" s="1556"/>
      <c r="D38" s="1558"/>
      <c r="E38" s="1560"/>
      <c r="F38" s="1756"/>
      <c r="G38" s="1094"/>
      <c r="H38" s="1751"/>
      <c r="I38" s="1751"/>
      <c r="J38" s="343" t="s">
        <v>29</v>
      </c>
      <c r="K38" s="344">
        <f>SUM(K37)</f>
        <v>0</v>
      </c>
      <c r="L38" s="344">
        <f t="shared" ref="L38:P38" si="11">SUM(L37)</f>
        <v>0</v>
      </c>
      <c r="M38" s="344">
        <f t="shared" si="11"/>
        <v>0</v>
      </c>
      <c r="N38" s="345">
        <f t="shared" si="11"/>
        <v>0</v>
      </c>
      <c r="O38" s="346">
        <f t="shared" si="11"/>
        <v>0</v>
      </c>
      <c r="P38" s="344">
        <f t="shared" si="11"/>
        <v>0</v>
      </c>
      <c r="Q38" s="646"/>
      <c r="R38" s="647"/>
      <c r="S38" s="647"/>
      <c r="T38" s="648"/>
    </row>
    <row r="39" spans="1:22" ht="21" x14ac:dyDescent="0.25">
      <c r="A39" s="1481" t="s">
        <v>59</v>
      </c>
      <c r="B39" s="1573" t="s">
        <v>20</v>
      </c>
      <c r="C39" s="1574" t="s">
        <v>22</v>
      </c>
      <c r="D39" s="1575" t="s">
        <v>20</v>
      </c>
      <c r="E39" s="1576" t="s">
        <v>34</v>
      </c>
      <c r="F39" s="1850" t="s">
        <v>629</v>
      </c>
      <c r="G39" s="1514" t="s">
        <v>125</v>
      </c>
      <c r="H39" s="1514" t="s">
        <v>154</v>
      </c>
      <c r="I39" s="1514" t="s">
        <v>618</v>
      </c>
      <c r="J39" s="441" t="s">
        <v>27</v>
      </c>
      <c r="K39" s="442">
        <v>15000</v>
      </c>
      <c r="L39" s="442">
        <v>15000</v>
      </c>
      <c r="M39" s="442"/>
      <c r="N39" s="649"/>
      <c r="O39" s="442">
        <v>15000</v>
      </c>
      <c r="P39" s="442">
        <v>15000</v>
      </c>
      <c r="Q39" s="406" t="s">
        <v>630</v>
      </c>
      <c r="R39" s="650">
        <v>500</v>
      </c>
      <c r="S39" s="650">
        <v>500</v>
      </c>
      <c r="T39" s="651">
        <v>500</v>
      </c>
    </row>
    <row r="40" spans="1:22" x14ac:dyDescent="0.25">
      <c r="A40" s="1482"/>
      <c r="B40" s="1538"/>
      <c r="C40" s="1540"/>
      <c r="D40" s="1542"/>
      <c r="E40" s="1544"/>
      <c r="F40" s="1546"/>
      <c r="G40" s="1515"/>
      <c r="H40" s="1515"/>
      <c r="I40" s="1515"/>
      <c r="J40" s="359" t="s">
        <v>33</v>
      </c>
      <c r="K40" s="360"/>
      <c r="L40" s="360"/>
      <c r="M40" s="360"/>
      <c r="N40" s="361"/>
      <c r="O40" s="557"/>
      <c r="P40" s="425"/>
      <c r="Q40" s="450" t="s">
        <v>631</v>
      </c>
      <c r="R40" s="652">
        <v>15</v>
      </c>
      <c r="S40" s="652">
        <v>15</v>
      </c>
      <c r="T40" s="653">
        <v>15</v>
      </c>
    </row>
    <row r="41" spans="1:22" ht="15.75" thickBot="1" x14ac:dyDescent="0.3">
      <c r="A41" s="1483"/>
      <c r="B41" s="1539"/>
      <c r="C41" s="1541"/>
      <c r="D41" s="1543"/>
      <c r="E41" s="1545"/>
      <c r="F41" s="1092"/>
      <c r="G41" s="1516"/>
      <c r="H41" s="1516"/>
      <c r="I41" s="1516"/>
      <c r="J41" s="343" t="s">
        <v>29</v>
      </c>
      <c r="K41" s="344">
        <f>SUM(K39,K40)</f>
        <v>15000</v>
      </c>
      <c r="L41" s="344">
        <f t="shared" ref="L41:N41" si="12">SUM(L39,L40)</f>
        <v>15000</v>
      </c>
      <c r="M41" s="344">
        <f t="shared" si="12"/>
        <v>0</v>
      </c>
      <c r="N41" s="345">
        <f t="shared" si="12"/>
        <v>0</v>
      </c>
      <c r="O41" s="346">
        <f t="shared" ref="O41:P41" si="13">SUM(O39)</f>
        <v>15000</v>
      </c>
      <c r="P41" s="344">
        <f t="shared" si="13"/>
        <v>15000</v>
      </c>
      <c r="Q41" s="538"/>
      <c r="R41" s="654"/>
      <c r="S41" s="654"/>
      <c r="T41" s="655"/>
    </row>
    <row r="42" spans="1:22" ht="21" x14ac:dyDescent="0.25">
      <c r="A42" s="1481" t="s">
        <v>59</v>
      </c>
      <c r="B42" s="1757" t="s">
        <v>20</v>
      </c>
      <c r="C42" s="1555" t="s">
        <v>22</v>
      </c>
      <c r="D42" s="1557" t="s">
        <v>20</v>
      </c>
      <c r="E42" s="1559" t="s">
        <v>39</v>
      </c>
      <c r="F42" s="1167" t="s">
        <v>632</v>
      </c>
      <c r="G42" s="1093" t="s">
        <v>25</v>
      </c>
      <c r="H42" s="1515" t="s">
        <v>154</v>
      </c>
      <c r="I42" s="1515" t="s">
        <v>618</v>
      </c>
      <c r="J42" s="1561" t="s">
        <v>27</v>
      </c>
      <c r="K42" s="1563">
        <v>21000</v>
      </c>
      <c r="L42" s="1563">
        <v>21000</v>
      </c>
      <c r="M42" s="1563"/>
      <c r="N42" s="1549"/>
      <c r="O42" s="1781">
        <v>21000</v>
      </c>
      <c r="P42" s="1783">
        <v>21000</v>
      </c>
      <c r="Q42" s="454" t="s">
        <v>633</v>
      </c>
      <c r="R42" s="652">
        <v>19</v>
      </c>
      <c r="S42" s="652">
        <v>18</v>
      </c>
      <c r="T42" s="653">
        <v>17</v>
      </c>
    </row>
    <row r="43" spans="1:22" ht="21" x14ac:dyDescent="0.25">
      <c r="A43" s="1482"/>
      <c r="B43" s="1752"/>
      <c r="C43" s="1540"/>
      <c r="D43" s="1542"/>
      <c r="E43" s="1544"/>
      <c r="F43" s="1178"/>
      <c r="G43" s="1515"/>
      <c r="H43" s="1515"/>
      <c r="I43" s="1515"/>
      <c r="J43" s="1562"/>
      <c r="K43" s="1564"/>
      <c r="L43" s="1564"/>
      <c r="M43" s="1564"/>
      <c r="N43" s="1550"/>
      <c r="O43" s="1782"/>
      <c r="P43" s="1784"/>
      <c r="Q43" s="616" t="s">
        <v>634</v>
      </c>
      <c r="R43" s="656">
        <v>15</v>
      </c>
      <c r="S43" s="656">
        <v>13</v>
      </c>
      <c r="T43" s="657">
        <v>12</v>
      </c>
    </row>
    <row r="44" spans="1:22" ht="15.75" thickBot="1" x14ac:dyDescent="0.3">
      <c r="A44" s="1483"/>
      <c r="B44" s="1758"/>
      <c r="C44" s="1556"/>
      <c r="D44" s="1558"/>
      <c r="E44" s="1560"/>
      <c r="F44" s="1168"/>
      <c r="G44" s="1094"/>
      <c r="H44" s="1516"/>
      <c r="I44" s="1516"/>
      <c r="J44" s="343" t="s">
        <v>29</v>
      </c>
      <c r="K44" s="344">
        <f t="shared" ref="K44:P44" si="14">SUM(K42)</f>
        <v>21000</v>
      </c>
      <c r="L44" s="344">
        <f t="shared" si="14"/>
        <v>21000</v>
      </c>
      <c r="M44" s="344">
        <f t="shared" si="14"/>
        <v>0</v>
      </c>
      <c r="N44" s="345">
        <f t="shared" si="14"/>
        <v>0</v>
      </c>
      <c r="O44" s="346">
        <f t="shared" si="14"/>
        <v>21000</v>
      </c>
      <c r="P44" s="344">
        <f t="shared" si="14"/>
        <v>21000</v>
      </c>
      <c r="Q44" s="401"/>
      <c r="R44" s="654"/>
      <c r="S44" s="654"/>
      <c r="T44" s="655"/>
    </row>
    <row r="45" spans="1:22" ht="21" x14ac:dyDescent="0.25">
      <c r="A45" s="1481" t="s">
        <v>59</v>
      </c>
      <c r="B45" s="1752" t="s">
        <v>20</v>
      </c>
      <c r="C45" s="1540" t="s">
        <v>22</v>
      </c>
      <c r="D45" s="1542" t="s">
        <v>20</v>
      </c>
      <c r="E45" s="1544" t="s">
        <v>45</v>
      </c>
      <c r="F45" s="1178" t="s">
        <v>635</v>
      </c>
      <c r="G45" s="1515" t="s">
        <v>25</v>
      </c>
      <c r="H45" s="1515" t="s">
        <v>154</v>
      </c>
      <c r="I45" s="1515" t="s">
        <v>618</v>
      </c>
      <c r="J45" s="1561" t="s">
        <v>27</v>
      </c>
      <c r="K45" s="1563">
        <v>1400</v>
      </c>
      <c r="L45" s="1563">
        <v>1400</v>
      </c>
      <c r="M45" s="1563"/>
      <c r="N45" s="1549"/>
      <c r="O45" s="1781">
        <v>1400</v>
      </c>
      <c r="P45" s="1783">
        <v>1400</v>
      </c>
      <c r="Q45" s="445" t="s">
        <v>636</v>
      </c>
      <c r="R45" s="652">
        <v>5</v>
      </c>
      <c r="S45" s="652">
        <v>6</v>
      </c>
      <c r="T45" s="651">
        <v>7</v>
      </c>
    </row>
    <row r="46" spans="1:22" ht="21" x14ac:dyDescent="0.25">
      <c r="A46" s="1482"/>
      <c r="B46" s="1752"/>
      <c r="C46" s="1540"/>
      <c r="D46" s="1542"/>
      <c r="E46" s="1544"/>
      <c r="F46" s="1178"/>
      <c r="G46" s="1515"/>
      <c r="H46" s="1515"/>
      <c r="I46" s="1515"/>
      <c r="J46" s="1562"/>
      <c r="K46" s="1564"/>
      <c r="L46" s="1564"/>
      <c r="M46" s="1564"/>
      <c r="N46" s="1550"/>
      <c r="O46" s="1782"/>
      <c r="P46" s="1784"/>
      <c r="Q46" s="658" t="s">
        <v>637</v>
      </c>
      <c r="R46" s="659">
        <v>5</v>
      </c>
      <c r="S46" s="659">
        <v>6</v>
      </c>
      <c r="T46" s="660">
        <v>7</v>
      </c>
    </row>
    <row r="47" spans="1:22" ht="15.75" thickBot="1" x14ac:dyDescent="0.3">
      <c r="A47" s="1483"/>
      <c r="B47" s="1753"/>
      <c r="C47" s="1541"/>
      <c r="D47" s="1543"/>
      <c r="E47" s="1545"/>
      <c r="F47" s="1168"/>
      <c r="G47" s="1516"/>
      <c r="H47" s="1516"/>
      <c r="I47" s="1516"/>
      <c r="J47" s="343" t="s">
        <v>29</v>
      </c>
      <c r="K47" s="344">
        <f t="shared" ref="K47:P47" si="15">SUM(K45)</f>
        <v>1400</v>
      </c>
      <c r="L47" s="344">
        <f t="shared" si="15"/>
        <v>1400</v>
      </c>
      <c r="M47" s="344">
        <f t="shared" si="15"/>
        <v>0</v>
      </c>
      <c r="N47" s="345">
        <f t="shared" si="15"/>
        <v>0</v>
      </c>
      <c r="O47" s="346">
        <f t="shared" si="15"/>
        <v>1400</v>
      </c>
      <c r="P47" s="345">
        <f t="shared" si="15"/>
        <v>1400</v>
      </c>
      <c r="Q47" s="661"/>
      <c r="R47" s="654"/>
      <c r="S47" s="654"/>
      <c r="T47" s="655"/>
      <c r="V47" t="s">
        <v>66</v>
      </c>
    </row>
    <row r="48" spans="1:22" ht="52.5" x14ac:dyDescent="0.25">
      <c r="A48" s="1481" t="s">
        <v>59</v>
      </c>
      <c r="B48" s="1757" t="s">
        <v>20</v>
      </c>
      <c r="C48" s="1555" t="s">
        <v>22</v>
      </c>
      <c r="D48" s="1557" t="s">
        <v>20</v>
      </c>
      <c r="E48" s="1559" t="s">
        <v>49</v>
      </c>
      <c r="F48" s="1091" t="s">
        <v>638</v>
      </c>
      <c r="G48" s="1093" t="s">
        <v>25</v>
      </c>
      <c r="H48" s="1514" t="s">
        <v>154</v>
      </c>
      <c r="I48" s="1514" t="s">
        <v>618</v>
      </c>
      <c r="J48" s="423" t="s">
        <v>27</v>
      </c>
      <c r="K48" s="331"/>
      <c r="L48" s="331"/>
      <c r="M48" s="331"/>
      <c r="N48" s="395"/>
      <c r="O48" s="333"/>
      <c r="P48" s="453"/>
      <c r="Q48" s="539" t="s">
        <v>639</v>
      </c>
      <c r="R48" s="659">
        <v>3</v>
      </c>
      <c r="S48" s="659">
        <v>3</v>
      </c>
      <c r="T48" s="660">
        <v>3</v>
      </c>
    </row>
    <row r="49" spans="1:22" ht="23.45" customHeight="1" thickBot="1" x14ac:dyDescent="0.3">
      <c r="A49" s="1483"/>
      <c r="B49" s="1758"/>
      <c r="C49" s="1556"/>
      <c r="D49" s="1558"/>
      <c r="E49" s="1560"/>
      <c r="F49" s="1092"/>
      <c r="G49" s="1094"/>
      <c r="H49" s="1516"/>
      <c r="I49" s="1516"/>
      <c r="J49" s="343" t="s">
        <v>29</v>
      </c>
      <c r="K49" s="344">
        <f t="shared" ref="K49:P49" si="16">SUM(K48)</f>
        <v>0</v>
      </c>
      <c r="L49" s="344">
        <f t="shared" si="16"/>
        <v>0</v>
      </c>
      <c r="M49" s="344">
        <f t="shared" si="16"/>
        <v>0</v>
      </c>
      <c r="N49" s="345">
        <f t="shared" si="16"/>
        <v>0</v>
      </c>
      <c r="O49" s="346">
        <f t="shared" si="16"/>
        <v>0</v>
      </c>
      <c r="P49" s="344">
        <f t="shared" si="16"/>
        <v>0</v>
      </c>
      <c r="Q49" s="420"/>
      <c r="R49" s="654"/>
      <c r="S49" s="654"/>
      <c r="T49" s="655"/>
    </row>
    <row r="50" spans="1:22" x14ac:dyDescent="0.25">
      <c r="A50" s="1481" t="s">
        <v>59</v>
      </c>
      <c r="B50" s="1757" t="s">
        <v>20</v>
      </c>
      <c r="C50" s="1555" t="s">
        <v>22</v>
      </c>
      <c r="D50" s="1557" t="s">
        <v>20</v>
      </c>
      <c r="E50" s="1559" t="s">
        <v>55</v>
      </c>
      <c r="F50" s="1091" t="s">
        <v>640</v>
      </c>
      <c r="G50" s="1093" t="s">
        <v>25</v>
      </c>
      <c r="H50" s="1514" t="s">
        <v>154</v>
      </c>
      <c r="I50" s="1514" t="s">
        <v>618</v>
      </c>
      <c r="J50" s="423" t="s">
        <v>27</v>
      </c>
      <c r="K50" s="331">
        <v>2600</v>
      </c>
      <c r="L50" s="331">
        <v>2600</v>
      </c>
      <c r="M50" s="331"/>
      <c r="N50" s="395"/>
      <c r="O50" s="333">
        <v>2600</v>
      </c>
      <c r="P50" s="453">
        <v>2600</v>
      </c>
      <c r="Q50" s="539" t="s">
        <v>641</v>
      </c>
      <c r="R50" s="659">
        <v>4</v>
      </c>
      <c r="S50" s="659">
        <v>6</v>
      </c>
      <c r="T50" s="660">
        <v>8</v>
      </c>
    </row>
    <row r="51" spans="1:22" ht="15.75" thickBot="1" x14ac:dyDescent="0.3">
      <c r="A51" s="1483"/>
      <c r="B51" s="1758"/>
      <c r="C51" s="1556"/>
      <c r="D51" s="1558"/>
      <c r="E51" s="1560"/>
      <c r="F51" s="1092"/>
      <c r="G51" s="1094"/>
      <c r="H51" s="1516"/>
      <c r="I51" s="1516"/>
      <c r="J51" s="343" t="s">
        <v>29</v>
      </c>
      <c r="K51" s="344">
        <f t="shared" ref="K51:P51" si="17">SUM(K50)</f>
        <v>2600</v>
      </c>
      <c r="L51" s="344">
        <f t="shared" si="17"/>
        <v>2600</v>
      </c>
      <c r="M51" s="344">
        <f t="shared" si="17"/>
        <v>0</v>
      </c>
      <c r="N51" s="345">
        <f t="shared" si="17"/>
        <v>0</v>
      </c>
      <c r="O51" s="346">
        <f t="shared" si="17"/>
        <v>2600</v>
      </c>
      <c r="P51" s="344">
        <f t="shared" si="17"/>
        <v>2600</v>
      </c>
      <c r="Q51" s="420"/>
      <c r="R51" s="654"/>
      <c r="S51" s="654"/>
      <c r="T51" s="655"/>
    </row>
    <row r="52" spans="1:22" ht="21" x14ac:dyDescent="0.25">
      <c r="A52" s="1481" t="s">
        <v>59</v>
      </c>
      <c r="B52" s="1752" t="s">
        <v>20</v>
      </c>
      <c r="C52" s="1540" t="s">
        <v>22</v>
      </c>
      <c r="D52" s="1542" t="s">
        <v>20</v>
      </c>
      <c r="E52" s="1544" t="s">
        <v>59</v>
      </c>
      <c r="F52" s="1546" t="s">
        <v>642</v>
      </c>
      <c r="G52" s="1515" t="s">
        <v>397</v>
      </c>
      <c r="H52" s="1515" t="s">
        <v>154</v>
      </c>
      <c r="I52" s="1515" t="s">
        <v>618</v>
      </c>
      <c r="J52" s="1561" t="s">
        <v>27</v>
      </c>
      <c r="K52" s="1563">
        <v>33600</v>
      </c>
      <c r="L52" s="1563">
        <v>33600</v>
      </c>
      <c r="M52" s="1563">
        <v>32800</v>
      </c>
      <c r="N52" s="1550"/>
      <c r="O52" s="1848">
        <v>35800</v>
      </c>
      <c r="P52" s="1549">
        <v>37000</v>
      </c>
      <c r="Q52" s="421" t="s">
        <v>643</v>
      </c>
      <c r="R52" s="652">
        <v>250</v>
      </c>
      <c r="S52" s="652">
        <v>300</v>
      </c>
      <c r="T52" s="651">
        <v>350</v>
      </c>
    </row>
    <row r="53" spans="1:22" ht="31.5" x14ac:dyDescent="0.25">
      <c r="A53" s="1482"/>
      <c r="B53" s="1752"/>
      <c r="C53" s="1540"/>
      <c r="D53" s="1542"/>
      <c r="E53" s="1544"/>
      <c r="F53" s="1546"/>
      <c r="G53" s="1515"/>
      <c r="H53" s="1515"/>
      <c r="I53" s="1515"/>
      <c r="J53" s="1562"/>
      <c r="K53" s="1564"/>
      <c r="L53" s="1564"/>
      <c r="M53" s="1564"/>
      <c r="N53" s="1847"/>
      <c r="O53" s="1849"/>
      <c r="P53" s="1550"/>
      <c r="Q53" s="662" t="s">
        <v>644</v>
      </c>
      <c r="R53" s="656">
        <v>35</v>
      </c>
      <c r="S53" s="656">
        <v>40</v>
      </c>
      <c r="T53" s="657">
        <v>45</v>
      </c>
    </row>
    <row r="54" spans="1:22" ht="21" x14ac:dyDescent="0.25">
      <c r="A54" s="1482"/>
      <c r="B54" s="1752"/>
      <c r="C54" s="1540"/>
      <c r="D54" s="1542"/>
      <c r="E54" s="1544"/>
      <c r="F54" s="1546"/>
      <c r="G54" s="1515"/>
      <c r="H54" s="1515"/>
      <c r="I54" s="1515"/>
      <c r="J54" s="359" t="s">
        <v>166</v>
      </c>
      <c r="K54" s="398"/>
      <c r="L54" s="398"/>
      <c r="M54" s="398"/>
      <c r="N54" s="361"/>
      <c r="O54" s="543"/>
      <c r="P54" s="361"/>
      <c r="Q54" s="662" t="s">
        <v>645</v>
      </c>
      <c r="R54" s="656">
        <v>11</v>
      </c>
      <c r="S54" s="656">
        <v>12</v>
      </c>
      <c r="T54" s="657">
        <v>13</v>
      </c>
    </row>
    <row r="55" spans="1:22" ht="15.75" thickBot="1" x14ac:dyDescent="0.3">
      <c r="A55" s="1483"/>
      <c r="B55" s="1753"/>
      <c r="C55" s="1541"/>
      <c r="D55" s="1543"/>
      <c r="E55" s="1545"/>
      <c r="F55" s="1092"/>
      <c r="G55" s="1516"/>
      <c r="H55" s="1516"/>
      <c r="I55" s="1516"/>
      <c r="J55" s="343" t="s">
        <v>29</v>
      </c>
      <c r="K55" s="344">
        <f t="shared" ref="K55:P55" si="18">SUM(K52,K54)</f>
        <v>33600</v>
      </c>
      <c r="L55" s="344">
        <f t="shared" si="18"/>
        <v>33600</v>
      </c>
      <c r="M55" s="344">
        <f t="shared" si="18"/>
        <v>32800</v>
      </c>
      <c r="N55" s="345">
        <f t="shared" si="18"/>
        <v>0</v>
      </c>
      <c r="O55" s="346">
        <f t="shared" si="18"/>
        <v>35800</v>
      </c>
      <c r="P55" s="344">
        <f t="shared" si="18"/>
        <v>37000</v>
      </c>
      <c r="Q55" s="409"/>
      <c r="R55" s="654"/>
      <c r="S55" s="654"/>
      <c r="T55" s="655"/>
      <c r="V55" t="s">
        <v>66</v>
      </c>
    </row>
    <row r="56" spans="1:22" ht="21" customHeight="1" x14ac:dyDescent="0.25">
      <c r="A56" s="1481" t="s">
        <v>59</v>
      </c>
      <c r="B56" s="1757" t="s">
        <v>20</v>
      </c>
      <c r="C56" s="1555" t="s">
        <v>22</v>
      </c>
      <c r="D56" s="1557" t="s">
        <v>20</v>
      </c>
      <c r="E56" s="1559" t="s">
        <v>121</v>
      </c>
      <c r="F56" s="1167" t="s">
        <v>646</v>
      </c>
      <c r="G56" s="1093" t="s">
        <v>25</v>
      </c>
      <c r="H56" s="1514" t="s">
        <v>154</v>
      </c>
      <c r="I56" s="1514" t="s">
        <v>618</v>
      </c>
      <c r="J56" s="423" t="s">
        <v>27</v>
      </c>
      <c r="K56" s="331"/>
      <c r="L56" s="331"/>
      <c r="M56" s="331"/>
      <c r="N56" s="395"/>
      <c r="O56" s="404"/>
      <c r="P56" s="395"/>
      <c r="Q56" s="454" t="s">
        <v>647</v>
      </c>
      <c r="R56" s="652">
        <v>40</v>
      </c>
      <c r="S56" s="652">
        <v>50</v>
      </c>
      <c r="T56" s="653">
        <v>60</v>
      </c>
      <c r="U56" s="1846"/>
    </row>
    <row r="57" spans="1:22" ht="21" x14ac:dyDescent="0.25">
      <c r="A57" s="1482"/>
      <c r="B57" s="1752"/>
      <c r="C57" s="1540"/>
      <c r="D57" s="1542"/>
      <c r="E57" s="1544"/>
      <c r="F57" s="1178"/>
      <c r="G57" s="1515"/>
      <c r="H57" s="1515"/>
      <c r="I57" s="1515"/>
      <c r="J57" s="426" t="s">
        <v>166</v>
      </c>
      <c r="K57" s="338"/>
      <c r="L57" s="338"/>
      <c r="M57" s="338"/>
      <c r="N57" s="339"/>
      <c r="O57" s="663"/>
      <c r="P57" s="332"/>
      <c r="Q57" s="454" t="s">
        <v>648</v>
      </c>
      <c r="R57" s="652">
        <v>4</v>
      </c>
      <c r="S57" s="652">
        <v>5</v>
      </c>
      <c r="T57" s="653">
        <v>5</v>
      </c>
      <c r="U57" s="1846"/>
    </row>
    <row r="58" spans="1:22" ht="23.45" customHeight="1" thickBot="1" x14ac:dyDescent="0.3">
      <c r="A58" s="1483"/>
      <c r="B58" s="1758"/>
      <c r="C58" s="1556"/>
      <c r="D58" s="1558"/>
      <c r="E58" s="1560"/>
      <c r="F58" s="1168"/>
      <c r="G58" s="1094"/>
      <c r="H58" s="1516"/>
      <c r="I58" s="1516"/>
      <c r="J58" s="343" t="s">
        <v>29</v>
      </c>
      <c r="K58" s="344">
        <f t="shared" ref="K58:P58" si="19">SUM(K56,K57)</f>
        <v>0</v>
      </c>
      <c r="L58" s="344">
        <f t="shared" si="19"/>
        <v>0</v>
      </c>
      <c r="M58" s="344">
        <f t="shared" si="19"/>
        <v>0</v>
      </c>
      <c r="N58" s="414">
        <f t="shared" si="19"/>
        <v>0</v>
      </c>
      <c r="O58" s="429">
        <f t="shared" si="19"/>
        <v>0</v>
      </c>
      <c r="P58" s="344">
        <f t="shared" si="19"/>
        <v>0</v>
      </c>
      <c r="Q58" s="599"/>
      <c r="R58" s="664"/>
      <c r="S58" s="664"/>
      <c r="T58" s="665"/>
    </row>
    <row r="59" spans="1:22" ht="15.75" thickBot="1" x14ac:dyDescent="0.3">
      <c r="A59" s="233" t="s">
        <v>59</v>
      </c>
      <c r="B59" s="458" t="s">
        <v>20</v>
      </c>
      <c r="C59" s="391" t="s">
        <v>22</v>
      </c>
      <c r="D59" s="271" t="s">
        <v>20</v>
      </c>
      <c r="E59" s="1527" t="s">
        <v>516</v>
      </c>
      <c r="F59" s="1528"/>
      <c r="G59" s="1528"/>
      <c r="H59" s="1528"/>
      <c r="I59" s="1528"/>
      <c r="J59" s="1529"/>
      <c r="K59" s="349">
        <f>SUM(K38,K41,K44,K47,K49,K51,K55,K58)</f>
        <v>73600</v>
      </c>
      <c r="L59" s="349">
        <f t="shared" ref="L59:P59" si="20">SUM(L38,L41,L44,L47,L49,L51,L55,L58)</f>
        <v>73600</v>
      </c>
      <c r="M59" s="349">
        <f t="shared" si="20"/>
        <v>32800</v>
      </c>
      <c r="N59" s="349">
        <f t="shared" si="20"/>
        <v>0</v>
      </c>
      <c r="O59" s="349">
        <f t="shared" si="20"/>
        <v>75800</v>
      </c>
      <c r="P59" s="349">
        <f t="shared" si="20"/>
        <v>77000</v>
      </c>
      <c r="Q59" s="459"/>
      <c r="R59" s="666"/>
      <c r="S59" s="667"/>
      <c r="T59" s="668"/>
    </row>
    <row r="60" spans="1:22" ht="15.75" thickBot="1" x14ac:dyDescent="0.3">
      <c r="A60" s="293" t="s">
        <v>59</v>
      </c>
      <c r="B60" s="458" t="s">
        <v>20</v>
      </c>
      <c r="C60" s="391" t="s">
        <v>22</v>
      </c>
      <c r="D60" s="302"/>
      <c r="E60" s="1530" t="s">
        <v>600</v>
      </c>
      <c r="F60" s="1531"/>
      <c r="G60" s="1531"/>
      <c r="H60" s="1531"/>
      <c r="I60" s="1531"/>
      <c r="J60" s="1532"/>
      <c r="K60" s="463">
        <f t="shared" ref="K60:P60" si="21">SUM(K59)</f>
        <v>73600</v>
      </c>
      <c r="L60" s="463">
        <f t="shared" si="21"/>
        <v>73600</v>
      </c>
      <c r="M60" s="463">
        <f t="shared" si="21"/>
        <v>32800</v>
      </c>
      <c r="N60" s="463">
        <f t="shared" si="21"/>
        <v>0</v>
      </c>
      <c r="O60" s="463">
        <f t="shared" si="21"/>
        <v>75800</v>
      </c>
      <c r="P60" s="463">
        <f t="shared" si="21"/>
        <v>77000</v>
      </c>
      <c r="Q60" s="464"/>
      <c r="R60" s="669"/>
      <c r="S60" s="670"/>
      <c r="T60" s="671"/>
    </row>
    <row r="61" spans="1:22" ht="15.75" thickBot="1" x14ac:dyDescent="0.3">
      <c r="A61" s="233" t="s">
        <v>59</v>
      </c>
      <c r="B61" s="458" t="s">
        <v>20</v>
      </c>
      <c r="C61" s="468"/>
      <c r="D61" s="306"/>
      <c r="E61" s="1533" t="s">
        <v>29</v>
      </c>
      <c r="F61" s="1534"/>
      <c r="G61" s="1534"/>
      <c r="H61" s="1534"/>
      <c r="I61" s="1534"/>
      <c r="J61" s="1535"/>
      <c r="K61" s="469">
        <f>SUM(K34,K60)</f>
        <v>244500</v>
      </c>
      <c r="L61" s="469">
        <f t="shared" ref="L61:P61" si="22">SUM(L34,L60)</f>
        <v>244500</v>
      </c>
      <c r="M61" s="469">
        <f t="shared" si="22"/>
        <v>32800</v>
      </c>
      <c r="N61" s="469">
        <f t="shared" si="22"/>
        <v>0</v>
      </c>
      <c r="O61" s="469">
        <f t="shared" si="22"/>
        <v>248800</v>
      </c>
      <c r="P61" s="469">
        <f t="shared" si="22"/>
        <v>252700</v>
      </c>
      <c r="Q61" s="470"/>
      <c r="R61" s="672"/>
      <c r="S61" s="673"/>
      <c r="T61" s="674"/>
    </row>
    <row r="64" spans="1:22" ht="38.25" x14ac:dyDescent="0.25">
      <c r="F64" s="181" t="s">
        <v>184</v>
      </c>
      <c r="G64" s="309" t="s">
        <v>27</v>
      </c>
      <c r="H64" s="183">
        <f>SUM(K12,K15,K17,K19,K22,K37,K39,K42,K45,K48,K50,K52,K56,K24)</f>
        <v>244500</v>
      </c>
      <c r="I64" s="183">
        <f>SUM(L12,L15,L17,L19,L22,L37,L39,L42,L45,L48,L50,L52,L56)</f>
        <v>234500</v>
      </c>
      <c r="J64" s="183">
        <f>SUM(M12,M15,M17,M19,M22,M37,M39,M42,M45,M48,M50,M52,M56)</f>
        <v>32800</v>
      </c>
      <c r="K64" s="183">
        <f>SUM(N12,N15,N17,N19,N22,N37,N39,N42,N45,N48,N50,N52,N56)</f>
        <v>0</v>
      </c>
      <c r="S64" s="26"/>
      <c r="T64" s="26"/>
      <c r="U64" s="26"/>
      <c r="V64" s="26"/>
    </row>
    <row r="65" spans="6:19" x14ac:dyDescent="0.25">
      <c r="F65" s="181" t="s">
        <v>649</v>
      </c>
      <c r="G65" s="309" t="s">
        <v>33</v>
      </c>
      <c r="H65" s="183">
        <f>SUM(K13)</f>
        <v>0</v>
      </c>
      <c r="I65" s="183">
        <f>SUM(L13)</f>
        <v>0</v>
      </c>
      <c r="J65" s="183">
        <f>SUM(M13)</f>
        <v>0</v>
      </c>
      <c r="K65" s="183">
        <f>SUM(N13)</f>
        <v>0</v>
      </c>
      <c r="S65" s="26"/>
    </row>
    <row r="66" spans="6:19" ht="25.5" x14ac:dyDescent="0.25">
      <c r="F66" s="186" t="s">
        <v>190</v>
      </c>
      <c r="G66" s="311"/>
      <c r="H66" s="508">
        <f>SUM(H64,H65)</f>
        <v>244500</v>
      </c>
      <c r="I66" s="508">
        <f t="shared" ref="I66:K66" si="23">SUM(I64,I65)</f>
        <v>234500</v>
      </c>
      <c r="J66" s="508">
        <f t="shared" si="23"/>
        <v>32800</v>
      </c>
      <c r="K66" s="508">
        <f t="shared" si="23"/>
        <v>0</v>
      </c>
    </row>
    <row r="67" spans="6:19" x14ac:dyDescent="0.25">
      <c r="F67" s="675" t="s">
        <v>189</v>
      </c>
      <c r="G67" s="309" t="s">
        <v>166</v>
      </c>
      <c r="H67" s="183">
        <f>SUM(K54,K57)</f>
        <v>0</v>
      </c>
      <c r="I67" s="183">
        <f t="shared" ref="I67:K67" si="24">SUM(L54,L57)</f>
        <v>0</v>
      </c>
      <c r="J67" s="183">
        <f t="shared" si="24"/>
        <v>0</v>
      </c>
      <c r="K67" s="183">
        <f t="shared" si="24"/>
        <v>0</v>
      </c>
    </row>
    <row r="68" spans="6:19" x14ac:dyDescent="0.25">
      <c r="F68" s="475" t="s">
        <v>305</v>
      </c>
      <c r="G68" s="192"/>
      <c r="H68" s="192">
        <f>SUM(H66,H67)</f>
        <v>244500</v>
      </c>
      <c r="I68" s="192">
        <f>SUM(I66,I67)</f>
        <v>234500</v>
      </c>
      <c r="J68" s="192">
        <f>SUM(J66)</f>
        <v>32800</v>
      </c>
      <c r="K68" s="192">
        <v>0</v>
      </c>
    </row>
  </sheetData>
  <mergeCells count="226"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B8:T8"/>
    <mergeCell ref="C9:T9"/>
    <mergeCell ref="D10:T10"/>
    <mergeCell ref="E11:T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T12:T13"/>
    <mergeCell ref="S12:S13"/>
    <mergeCell ref="R12:R13"/>
    <mergeCell ref="Q12:Q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9:I21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P19:P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19:J20"/>
    <mergeCell ref="K19:K20"/>
    <mergeCell ref="L19:L20"/>
    <mergeCell ref="M19:M20"/>
    <mergeCell ref="N19:N20"/>
    <mergeCell ref="O19:O20"/>
    <mergeCell ref="A19:A21"/>
    <mergeCell ref="B19:B21"/>
    <mergeCell ref="C19:C21"/>
    <mergeCell ref="D19:D21"/>
    <mergeCell ref="E19:E21"/>
    <mergeCell ref="F19:F21"/>
    <mergeCell ref="G19:G21"/>
    <mergeCell ref="H19:H21"/>
    <mergeCell ref="J28:J29"/>
    <mergeCell ref="K28:K29"/>
    <mergeCell ref="L28:L29"/>
    <mergeCell ref="M28:M29"/>
    <mergeCell ref="U22:U23"/>
    <mergeCell ref="E26:J26"/>
    <mergeCell ref="E27:T27"/>
    <mergeCell ref="A28:A30"/>
    <mergeCell ref="B28:B30"/>
    <mergeCell ref="C28:C30"/>
    <mergeCell ref="D28:D30"/>
    <mergeCell ref="E28:E30"/>
    <mergeCell ref="F28:F30"/>
    <mergeCell ref="G28:G30"/>
    <mergeCell ref="B24:B25"/>
    <mergeCell ref="C24:C25"/>
    <mergeCell ref="D24:D25"/>
    <mergeCell ref="E24:E25"/>
    <mergeCell ref="A24:A25"/>
    <mergeCell ref="F24:F25"/>
    <mergeCell ref="G24:G25"/>
    <mergeCell ref="H24:H25"/>
    <mergeCell ref="I24:I25"/>
    <mergeCell ref="I31:I32"/>
    <mergeCell ref="U31:U32"/>
    <mergeCell ref="E33:J33"/>
    <mergeCell ref="E34:J34"/>
    <mergeCell ref="D35:T35"/>
    <mergeCell ref="E36:T36"/>
    <mergeCell ref="T28:T29"/>
    <mergeCell ref="U28:U29"/>
    <mergeCell ref="A31:A32"/>
    <mergeCell ref="B31:B32"/>
    <mergeCell ref="C31:C32"/>
    <mergeCell ref="D31:D32"/>
    <mergeCell ref="E31:E32"/>
    <mergeCell ref="F31:F32"/>
    <mergeCell ref="G31:G32"/>
    <mergeCell ref="H31:H32"/>
    <mergeCell ref="N28:N29"/>
    <mergeCell ref="O28:O29"/>
    <mergeCell ref="P28:P29"/>
    <mergeCell ref="Q28:Q29"/>
    <mergeCell ref="R28:R29"/>
    <mergeCell ref="S28:S29"/>
    <mergeCell ref="H28:H30"/>
    <mergeCell ref="I28:I30"/>
    <mergeCell ref="A39:A41"/>
    <mergeCell ref="B39:B41"/>
    <mergeCell ref="C39:C41"/>
    <mergeCell ref="D39:D41"/>
    <mergeCell ref="E39:E41"/>
    <mergeCell ref="F39:F41"/>
    <mergeCell ref="G39:G41"/>
    <mergeCell ref="A37:A38"/>
    <mergeCell ref="B37:B38"/>
    <mergeCell ref="C37:C38"/>
    <mergeCell ref="D37:D38"/>
    <mergeCell ref="E37:E38"/>
    <mergeCell ref="F37:F38"/>
    <mergeCell ref="C42:C44"/>
    <mergeCell ref="D42:D44"/>
    <mergeCell ref="E42:E44"/>
    <mergeCell ref="F42:F44"/>
    <mergeCell ref="G42:G44"/>
    <mergeCell ref="H42:H44"/>
    <mergeCell ref="O42:O43"/>
    <mergeCell ref="G37:G38"/>
    <mergeCell ref="H37:H38"/>
    <mergeCell ref="I37:I38"/>
    <mergeCell ref="H39:H41"/>
    <mergeCell ref="I39:I41"/>
    <mergeCell ref="P42:P43"/>
    <mergeCell ref="A45:A47"/>
    <mergeCell ref="B45:B47"/>
    <mergeCell ref="C45:C47"/>
    <mergeCell ref="D45:D47"/>
    <mergeCell ref="E45:E47"/>
    <mergeCell ref="F45:F47"/>
    <mergeCell ref="G45:G47"/>
    <mergeCell ref="H45:H47"/>
    <mergeCell ref="I42:I44"/>
    <mergeCell ref="J42:J43"/>
    <mergeCell ref="K42:K43"/>
    <mergeCell ref="L42:L43"/>
    <mergeCell ref="M42:M43"/>
    <mergeCell ref="N42:N43"/>
    <mergeCell ref="O45:O46"/>
    <mergeCell ref="P45:P46"/>
    <mergeCell ref="J45:J46"/>
    <mergeCell ref="K45:K46"/>
    <mergeCell ref="L45:L46"/>
    <mergeCell ref="M45:M46"/>
    <mergeCell ref="N45:N46"/>
    <mergeCell ref="A42:A44"/>
    <mergeCell ref="B42:B44"/>
    <mergeCell ref="A48:A49"/>
    <mergeCell ref="B48:B49"/>
    <mergeCell ref="C48:C49"/>
    <mergeCell ref="D48:D49"/>
    <mergeCell ref="E48:E49"/>
    <mergeCell ref="F48:F49"/>
    <mergeCell ref="G48:G49"/>
    <mergeCell ref="H48:H49"/>
    <mergeCell ref="I45:I47"/>
    <mergeCell ref="I48:I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A56:A58"/>
    <mergeCell ref="B56:B58"/>
    <mergeCell ref="C56:C58"/>
    <mergeCell ref="D56:D58"/>
    <mergeCell ref="E56:E58"/>
    <mergeCell ref="F56:F58"/>
    <mergeCell ref="G52:G55"/>
    <mergeCell ref="H52:H55"/>
    <mergeCell ref="I52:I55"/>
    <mergeCell ref="A52:A55"/>
    <mergeCell ref="B52:B55"/>
    <mergeCell ref="C52:C55"/>
    <mergeCell ref="D52:D55"/>
    <mergeCell ref="E52:E55"/>
    <mergeCell ref="F52:F55"/>
    <mergeCell ref="E61:J61"/>
    <mergeCell ref="G56:G58"/>
    <mergeCell ref="H56:H58"/>
    <mergeCell ref="I56:I58"/>
    <mergeCell ref="U56:U57"/>
    <mergeCell ref="E59:J59"/>
    <mergeCell ref="E60:J60"/>
    <mergeCell ref="M52:M53"/>
    <mergeCell ref="N52:N53"/>
    <mergeCell ref="O52:O53"/>
    <mergeCell ref="P52:P53"/>
    <mergeCell ref="J52:J53"/>
    <mergeCell ref="K52:K53"/>
    <mergeCell ref="L52:L53"/>
  </mergeCells>
  <pageMargins left="0.7" right="0.7" top="0.75" bottom="0.75" header="0.3" footer="0.3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154BB-5328-4282-A3C8-5EAAAE2D1A4D}">
  <sheetPr>
    <pageSetUpPr fitToPage="1"/>
  </sheetPr>
  <dimension ref="A1:DJ65"/>
  <sheetViews>
    <sheetView topLeftCell="A54" zoomScale="115" zoomScaleNormal="115" workbookViewId="0">
      <selection activeCell="N19" sqref="N19"/>
    </sheetView>
  </sheetViews>
  <sheetFormatPr defaultRowHeight="15" outlineLevelRow="1" x14ac:dyDescent="0.25"/>
  <cols>
    <col min="1" max="5" width="4.140625" customWidth="1"/>
    <col min="6" max="6" width="23.85546875" customWidth="1"/>
    <col min="17" max="17" width="23.85546875" customWidth="1"/>
    <col min="18" max="20" width="10" bestFit="1" customWidth="1"/>
    <col min="22" max="24" width="10" bestFit="1" customWidth="1"/>
    <col min="26" max="26" width="10" bestFit="1" customWidth="1"/>
  </cols>
  <sheetData>
    <row r="1" spans="1:114" ht="18.75" x14ac:dyDescent="0.3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9"/>
      <c r="T1" s="3"/>
    </row>
    <row r="2" spans="1:114" x14ac:dyDescent="0.25">
      <c r="A2" s="1596" t="s">
        <v>759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  <c r="Q2" s="1596"/>
      <c r="R2" s="1596"/>
      <c r="S2" s="1596"/>
      <c r="T2" s="1596"/>
    </row>
    <row r="3" spans="1:114" x14ac:dyDescent="0.25">
      <c r="A3" s="1596" t="s">
        <v>650</v>
      </c>
      <c r="B3" s="1596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  <c r="Q3" s="1597"/>
      <c r="R3" s="1597"/>
      <c r="S3" s="1597"/>
      <c r="T3" s="1597"/>
    </row>
    <row r="4" spans="1:114" ht="15.75" thickBot="1" x14ac:dyDescent="0.3">
      <c r="A4" s="1596" t="s">
        <v>1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</row>
    <row r="5" spans="1:114" ht="14.45" customHeight="1" x14ac:dyDescent="0.25">
      <c r="A5" s="1598" t="s">
        <v>2</v>
      </c>
      <c r="B5" s="1600" t="s">
        <v>3</v>
      </c>
      <c r="C5" s="1598" t="s">
        <v>4</v>
      </c>
      <c r="D5" s="1598" t="s">
        <v>5</v>
      </c>
      <c r="E5" s="1598" t="s">
        <v>6</v>
      </c>
      <c r="F5" s="1602" t="s">
        <v>7</v>
      </c>
      <c r="G5" s="1604" t="s">
        <v>8</v>
      </c>
      <c r="H5" s="1604" t="s">
        <v>10</v>
      </c>
      <c r="I5" s="1604" t="s">
        <v>9</v>
      </c>
      <c r="J5" s="1617" t="s">
        <v>11</v>
      </c>
      <c r="K5" s="1620" t="s">
        <v>762</v>
      </c>
      <c r="L5" s="1621"/>
      <c r="M5" s="1621"/>
      <c r="N5" s="1622"/>
      <c r="O5" s="1623" t="s">
        <v>193</v>
      </c>
      <c r="P5" s="1604" t="s">
        <v>761</v>
      </c>
      <c r="Q5" s="1606" t="s">
        <v>12</v>
      </c>
      <c r="R5" s="1607"/>
      <c r="S5" s="1607"/>
      <c r="T5" s="1608"/>
    </row>
    <row r="6" spans="1:114" x14ac:dyDescent="0.25">
      <c r="A6" s="1599"/>
      <c r="B6" s="1601"/>
      <c r="C6" s="1599"/>
      <c r="D6" s="1599"/>
      <c r="E6" s="1599"/>
      <c r="F6" s="1603"/>
      <c r="G6" s="1605"/>
      <c r="H6" s="1605"/>
      <c r="I6" s="1605"/>
      <c r="J6" s="1618"/>
      <c r="K6" s="1609" t="s">
        <v>13</v>
      </c>
      <c r="L6" s="1611" t="s">
        <v>14</v>
      </c>
      <c r="M6" s="1611"/>
      <c r="N6" s="1612" t="s">
        <v>15</v>
      </c>
      <c r="O6" s="1609"/>
      <c r="P6" s="1605"/>
      <c r="Q6" s="1614" t="s">
        <v>16</v>
      </c>
      <c r="R6" s="1611" t="s">
        <v>17</v>
      </c>
      <c r="S6" s="1611"/>
      <c r="T6" s="1616"/>
    </row>
    <row r="7" spans="1:114" ht="55.9" customHeight="1" thickBot="1" x14ac:dyDescent="0.3">
      <c r="A7" s="1599"/>
      <c r="B7" s="1601"/>
      <c r="C7" s="1599"/>
      <c r="D7" s="1599"/>
      <c r="E7" s="1599"/>
      <c r="F7" s="1603"/>
      <c r="G7" s="1605"/>
      <c r="H7" s="1605"/>
      <c r="I7" s="1605"/>
      <c r="J7" s="1619"/>
      <c r="K7" s="1610"/>
      <c r="L7" s="387" t="s">
        <v>13</v>
      </c>
      <c r="M7" s="387" t="s">
        <v>18</v>
      </c>
      <c r="N7" s="1613"/>
      <c r="O7" s="1610"/>
      <c r="P7" s="1624"/>
      <c r="Q7" s="1615"/>
      <c r="R7" s="388" t="s">
        <v>19</v>
      </c>
      <c r="S7" s="389" t="s">
        <v>194</v>
      </c>
      <c r="T7" s="389" t="s">
        <v>760</v>
      </c>
      <c r="V7" s="26"/>
      <c r="W7" s="26"/>
      <c r="X7" s="26"/>
      <c r="Y7" s="26"/>
      <c r="Z7" s="26"/>
    </row>
    <row r="8" spans="1:114" ht="15.75" thickBot="1" x14ac:dyDescent="0.3">
      <c r="A8" s="233" t="s">
        <v>121</v>
      </c>
      <c r="B8" s="1585" t="s">
        <v>651</v>
      </c>
      <c r="C8" s="1585"/>
      <c r="D8" s="1585"/>
      <c r="E8" s="1585"/>
      <c r="F8" s="1585"/>
      <c r="G8" s="1585"/>
      <c r="H8" s="1585"/>
      <c r="I8" s="1585"/>
      <c r="J8" s="1585"/>
      <c r="K8" s="1585"/>
      <c r="L8" s="1585"/>
      <c r="M8" s="1585"/>
      <c r="N8" s="1585"/>
      <c r="O8" s="1585"/>
      <c r="P8" s="1585"/>
      <c r="Q8" s="1585"/>
      <c r="R8" s="1585"/>
      <c r="S8" s="1585"/>
      <c r="T8" s="1586"/>
      <c r="U8" s="234"/>
      <c r="V8" s="26"/>
      <c r="W8" s="26"/>
      <c r="X8" s="26"/>
      <c r="Y8" s="26"/>
    </row>
    <row r="9" spans="1:114" s="12" customFormat="1" ht="11.45" customHeight="1" outlineLevel="1" collapsed="1" thickBot="1" x14ac:dyDescent="0.25">
      <c r="A9" s="233" t="s">
        <v>121</v>
      </c>
      <c r="B9" s="390" t="s">
        <v>22</v>
      </c>
      <c r="C9" s="1587" t="s">
        <v>652</v>
      </c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8"/>
      <c r="P9" s="1588"/>
      <c r="Q9" s="1588"/>
      <c r="R9" s="1588"/>
      <c r="S9" s="1588"/>
      <c r="T9" s="1589"/>
      <c r="U9" s="10"/>
      <c r="V9" s="676"/>
      <c r="W9" s="676"/>
      <c r="X9" s="676"/>
      <c r="Y9" s="676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ht="15.75" thickBot="1" x14ac:dyDescent="0.3">
      <c r="A10" s="233" t="s">
        <v>121</v>
      </c>
      <c r="B10" s="390" t="s">
        <v>22</v>
      </c>
      <c r="C10" s="391" t="s">
        <v>20</v>
      </c>
      <c r="D10" s="1838" t="s">
        <v>716</v>
      </c>
      <c r="E10" s="1839"/>
      <c r="F10" s="1839"/>
      <c r="G10" s="1839"/>
      <c r="H10" s="1839"/>
      <c r="I10" s="1839"/>
      <c r="J10" s="1839"/>
      <c r="K10" s="1839"/>
      <c r="L10" s="1839"/>
      <c r="M10" s="1839"/>
      <c r="N10" s="1839"/>
      <c r="O10" s="1839"/>
      <c r="P10" s="1839"/>
      <c r="Q10" s="1839"/>
      <c r="R10" s="1839"/>
      <c r="S10" s="1839"/>
      <c r="T10" s="1840"/>
      <c r="V10" s="26"/>
      <c r="W10" s="26"/>
      <c r="X10" s="26"/>
      <c r="Y10" s="26"/>
    </row>
    <row r="11" spans="1:114" ht="20.45" customHeight="1" thickBot="1" x14ac:dyDescent="0.3">
      <c r="A11" s="317" t="s">
        <v>121</v>
      </c>
      <c r="B11" s="392" t="s">
        <v>22</v>
      </c>
      <c r="C11" s="393" t="s">
        <v>20</v>
      </c>
      <c r="D11" s="239" t="s">
        <v>20</v>
      </c>
      <c r="E11" s="1199" t="s">
        <v>717</v>
      </c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201"/>
      <c r="V11" s="26"/>
      <c r="W11" s="26"/>
      <c r="X11" s="26"/>
      <c r="Y11" s="26"/>
    </row>
    <row r="12" spans="1:114" ht="21" x14ac:dyDescent="0.25">
      <c r="A12" s="1481" t="s">
        <v>121</v>
      </c>
      <c r="B12" s="1553" t="s">
        <v>22</v>
      </c>
      <c r="C12" s="1569" t="s">
        <v>20</v>
      </c>
      <c r="D12" s="1557" t="s">
        <v>20</v>
      </c>
      <c r="E12" s="1559" t="s">
        <v>20</v>
      </c>
      <c r="F12" s="1220" t="s">
        <v>653</v>
      </c>
      <c r="G12" s="1093" t="s">
        <v>654</v>
      </c>
      <c r="H12" s="1093" t="s">
        <v>655</v>
      </c>
      <c r="I12" s="1514" t="s">
        <v>656</v>
      </c>
      <c r="J12" s="441" t="s">
        <v>62</v>
      </c>
      <c r="K12" s="442">
        <v>205400</v>
      </c>
      <c r="L12" s="442">
        <v>205400</v>
      </c>
      <c r="M12" s="442">
        <v>165300</v>
      </c>
      <c r="N12" s="649"/>
      <c r="O12" s="677">
        <v>249200</v>
      </c>
      <c r="P12" s="649">
        <v>249200</v>
      </c>
      <c r="Q12" s="678" t="s">
        <v>657</v>
      </c>
      <c r="R12" s="455">
        <v>100</v>
      </c>
      <c r="S12" s="455">
        <v>110</v>
      </c>
      <c r="T12" s="451">
        <v>110</v>
      </c>
    </row>
    <row r="13" spans="1:114" ht="21" x14ac:dyDescent="0.25">
      <c r="A13" s="1482"/>
      <c r="B13" s="1538"/>
      <c r="C13" s="1540"/>
      <c r="D13" s="1542"/>
      <c r="E13" s="1544"/>
      <c r="F13" s="1248"/>
      <c r="G13" s="1515"/>
      <c r="H13" s="1515"/>
      <c r="I13" s="1515"/>
      <c r="J13" s="1876" t="s">
        <v>27</v>
      </c>
      <c r="K13" s="1877"/>
      <c r="L13" s="1877"/>
      <c r="M13" s="1877"/>
      <c r="N13" s="1875"/>
      <c r="O13" s="1881"/>
      <c r="P13" s="1875"/>
      <c r="Q13" s="523" t="s">
        <v>658</v>
      </c>
      <c r="R13" s="407">
        <v>30</v>
      </c>
      <c r="S13" s="407">
        <v>32</v>
      </c>
      <c r="T13" s="422">
        <v>35</v>
      </c>
    </row>
    <row r="14" spans="1:114" x14ac:dyDescent="0.25">
      <c r="A14" s="1482"/>
      <c r="B14" s="1538"/>
      <c r="C14" s="1540"/>
      <c r="D14" s="1542"/>
      <c r="E14" s="1544"/>
      <c r="F14" s="1248"/>
      <c r="G14" s="1515"/>
      <c r="H14" s="1515"/>
      <c r="I14" s="1515"/>
      <c r="J14" s="1562"/>
      <c r="K14" s="1564"/>
      <c r="L14" s="1564"/>
      <c r="M14" s="1564"/>
      <c r="N14" s="1550"/>
      <c r="O14" s="1849"/>
      <c r="P14" s="1550"/>
      <c r="Q14" s="679" t="s">
        <v>659</v>
      </c>
      <c r="R14" s="436">
        <v>400</v>
      </c>
      <c r="S14" s="436">
        <v>400</v>
      </c>
      <c r="T14" s="437">
        <v>400</v>
      </c>
    </row>
    <row r="15" spans="1:114" ht="15.75" thickBot="1" x14ac:dyDescent="0.3">
      <c r="A15" s="1483"/>
      <c r="B15" s="1554"/>
      <c r="C15" s="1556"/>
      <c r="D15" s="1558"/>
      <c r="E15" s="1560"/>
      <c r="F15" s="1221"/>
      <c r="G15" s="1094"/>
      <c r="H15" s="1094"/>
      <c r="I15" s="1516"/>
      <c r="J15" s="343" t="s">
        <v>29</v>
      </c>
      <c r="K15" s="344">
        <f>SUM(K12,K13)</f>
        <v>205400</v>
      </c>
      <c r="L15" s="344">
        <f t="shared" ref="L15:P15" si="0">SUM(L12,L13)</f>
        <v>205400</v>
      </c>
      <c r="M15" s="344">
        <f t="shared" si="0"/>
        <v>165300</v>
      </c>
      <c r="N15" s="345">
        <f t="shared" si="0"/>
        <v>0</v>
      </c>
      <c r="O15" s="346">
        <f t="shared" si="0"/>
        <v>249200</v>
      </c>
      <c r="P15" s="344">
        <f t="shared" si="0"/>
        <v>249200</v>
      </c>
      <c r="Q15" s="401"/>
      <c r="R15" s="431"/>
      <c r="S15" s="431"/>
      <c r="T15" s="432"/>
    </row>
    <row r="16" spans="1:114" ht="24" customHeight="1" x14ac:dyDescent="0.25">
      <c r="A16" s="1481" t="s">
        <v>121</v>
      </c>
      <c r="B16" s="1776" t="s">
        <v>22</v>
      </c>
      <c r="C16" s="1574" t="s">
        <v>20</v>
      </c>
      <c r="D16" s="1575" t="s">
        <v>20</v>
      </c>
      <c r="E16" s="1576" t="s">
        <v>22</v>
      </c>
      <c r="F16" s="1091" t="s">
        <v>660</v>
      </c>
      <c r="G16" s="1514" t="s">
        <v>654</v>
      </c>
      <c r="H16" s="1514" t="s">
        <v>655</v>
      </c>
      <c r="I16" s="1514" t="s">
        <v>656</v>
      </c>
      <c r="J16" s="330" t="s">
        <v>32</v>
      </c>
      <c r="K16" s="331">
        <v>5000</v>
      </c>
      <c r="L16" s="331">
        <v>3800</v>
      </c>
      <c r="M16" s="331">
        <v>500</v>
      </c>
      <c r="N16" s="395">
        <v>1200</v>
      </c>
      <c r="O16" s="404">
        <v>5500</v>
      </c>
      <c r="P16" s="331">
        <v>5500</v>
      </c>
      <c r="Q16" s="406" t="s">
        <v>795</v>
      </c>
      <c r="R16" s="407">
        <v>1050</v>
      </c>
      <c r="S16" s="407">
        <v>1050</v>
      </c>
      <c r="T16" s="408">
        <v>1050</v>
      </c>
      <c r="U16" s="251"/>
    </row>
    <row r="17" spans="1:21" ht="23.45" customHeight="1" thickBot="1" x14ac:dyDescent="0.3">
      <c r="A17" s="1483"/>
      <c r="B17" s="1777"/>
      <c r="C17" s="1541"/>
      <c r="D17" s="1543"/>
      <c r="E17" s="1545"/>
      <c r="F17" s="1092"/>
      <c r="G17" s="1516"/>
      <c r="H17" s="1516"/>
      <c r="I17" s="1516"/>
      <c r="J17" s="343" t="s">
        <v>29</v>
      </c>
      <c r="K17" s="344">
        <f t="shared" ref="K17:P17" si="1">SUM(K16)</f>
        <v>5000</v>
      </c>
      <c r="L17" s="344">
        <f t="shared" si="1"/>
        <v>3800</v>
      </c>
      <c r="M17" s="344">
        <f t="shared" si="1"/>
        <v>500</v>
      </c>
      <c r="N17" s="414">
        <f t="shared" si="1"/>
        <v>1200</v>
      </c>
      <c r="O17" s="429">
        <f t="shared" si="1"/>
        <v>5500</v>
      </c>
      <c r="P17" s="344">
        <f t="shared" si="1"/>
        <v>5500</v>
      </c>
      <c r="Q17" s="409"/>
      <c r="R17" s="680"/>
      <c r="S17" s="680"/>
      <c r="T17" s="681"/>
    </row>
    <row r="18" spans="1:21" ht="23.45" customHeight="1" x14ac:dyDescent="0.25">
      <c r="A18" s="1884" t="s">
        <v>121</v>
      </c>
      <c r="B18" s="1752" t="s">
        <v>22</v>
      </c>
      <c r="C18" s="1540" t="s">
        <v>20</v>
      </c>
      <c r="D18" s="1542" t="s">
        <v>20</v>
      </c>
      <c r="E18" s="1544" t="s">
        <v>34</v>
      </c>
      <c r="F18" s="1248" t="s">
        <v>661</v>
      </c>
      <c r="G18" s="1515" t="s">
        <v>662</v>
      </c>
      <c r="H18" s="1515" t="s">
        <v>663</v>
      </c>
      <c r="I18" s="1515" t="s">
        <v>656</v>
      </c>
      <c r="J18" s="423" t="s">
        <v>27</v>
      </c>
      <c r="K18" s="331"/>
      <c r="L18" s="331"/>
      <c r="M18" s="331"/>
      <c r="N18" s="332"/>
      <c r="O18" s="333"/>
      <c r="P18" s="453"/>
      <c r="Q18" s="1882"/>
      <c r="R18" s="1524"/>
      <c r="S18" s="1524"/>
      <c r="T18" s="1522"/>
    </row>
    <row r="19" spans="1:21" ht="39.6" customHeight="1" x14ac:dyDescent="0.25">
      <c r="A19" s="1879"/>
      <c r="B19" s="1778"/>
      <c r="C19" s="1555"/>
      <c r="D19" s="1566"/>
      <c r="E19" s="1567"/>
      <c r="F19" s="1853"/>
      <c r="G19" s="1568"/>
      <c r="H19" s="1568"/>
      <c r="I19" s="1568"/>
      <c r="J19" s="359" t="s">
        <v>32</v>
      </c>
      <c r="K19" s="360">
        <v>30300</v>
      </c>
      <c r="L19" s="360">
        <v>30300</v>
      </c>
      <c r="M19" s="360"/>
      <c r="N19" s="361"/>
      <c r="O19" s="557">
        <v>31800</v>
      </c>
      <c r="P19" s="425">
        <v>31800</v>
      </c>
      <c r="Q19" s="1883"/>
      <c r="R19" s="1525"/>
      <c r="S19" s="1525"/>
      <c r="T19" s="1523"/>
    </row>
    <row r="20" spans="1:21" ht="23.45" customHeight="1" x14ac:dyDescent="0.25">
      <c r="A20" s="1878"/>
      <c r="B20" s="1805"/>
      <c r="C20" s="1806"/>
      <c r="D20" s="1807"/>
      <c r="E20" s="1808"/>
      <c r="F20" s="1830" t="s">
        <v>664</v>
      </c>
      <c r="G20" s="1810" t="s">
        <v>665</v>
      </c>
      <c r="H20" s="1810" t="s">
        <v>663</v>
      </c>
      <c r="I20" s="1515" t="s">
        <v>656</v>
      </c>
      <c r="J20" s="1876"/>
      <c r="K20" s="1877"/>
      <c r="L20" s="1877"/>
      <c r="M20" s="1877"/>
      <c r="N20" s="1875"/>
      <c r="O20" s="1881"/>
      <c r="P20" s="1875"/>
      <c r="Q20" s="662" t="s">
        <v>297</v>
      </c>
      <c r="R20" s="642">
        <v>30</v>
      </c>
      <c r="S20" s="642">
        <v>30</v>
      </c>
      <c r="T20" s="682">
        <v>30</v>
      </c>
    </row>
    <row r="21" spans="1:21" ht="23.45" customHeight="1" x14ac:dyDescent="0.25">
      <c r="A21" s="1879"/>
      <c r="B21" s="1778"/>
      <c r="C21" s="1555"/>
      <c r="D21" s="1566"/>
      <c r="E21" s="1567"/>
      <c r="F21" s="1880"/>
      <c r="G21" s="1568"/>
      <c r="H21" s="1568"/>
      <c r="I21" s="1568"/>
      <c r="J21" s="1562"/>
      <c r="K21" s="1564"/>
      <c r="L21" s="1564"/>
      <c r="M21" s="1564"/>
      <c r="N21" s="1550"/>
      <c r="O21" s="1849"/>
      <c r="P21" s="1550"/>
      <c r="Q21" s="662" t="s">
        <v>666</v>
      </c>
      <c r="R21" s="642">
        <v>2500</v>
      </c>
      <c r="S21" s="642">
        <v>2500</v>
      </c>
      <c r="T21" s="682">
        <v>2500</v>
      </c>
    </row>
    <row r="22" spans="1:21" ht="23.45" customHeight="1" x14ac:dyDescent="0.25">
      <c r="A22" s="558"/>
      <c r="B22" s="559"/>
      <c r="C22" s="560"/>
      <c r="D22" s="561"/>
      <c r="E22" s="683"/>
      <c r="F22" s="684" t="s">
        <v>801</v>
      </c>
      <c r="G22" s="602" t="s">
        <v>667</v>
      </c>
      <c r="H22" s="602"/>
      <c r="I22" s="602" t="s">
        <v>656</v>
      </c>
      <c r="J22" s="359"/>
      <c r="K22" s="360"/>
      <c r="L22" s="360"/>
      <c r="M22" s="360"/>
      <c r="N22" s="361"/>
      <c r="O22" s="540"/>
      <c r="P22" s="361"/>
      <c r="Q22" s="662" t="s">
        <v>666</v>
      </c>
      <c r="R22" s="642">
        <v>40</v>
      </c>
      <c r="S22" s="642">
        <v>50</v>
      </c>
      <c r="T22" s="682">
        <v>70</v>
      </c>
    </row>
    <row r="23" spans="1:21" ht="54" x14ac:dyDescent="0.25">
      <c r="A23" s="558"/>
      <c r="B23" s="559"/>
      <c r="C23" s="560"/>
      <c r="D23" s="561"/>
      <c r="E23" s="683"/>
      <c r="F23" s="1028" t="s">
        <v>796</v>
      </c>
      <c r="G23" s="602" t="s">
        <v>667</v>
      </c>
      <c r="H23" s="602" t="s">
        <v>663</v>
      </c>
      <c r="I23" s="602" t="s">
        <v>656</v>
      </c>
      <c r="J23" s="359"/>
      <c r="K23" s="360"/>
      <c r="L23" s="360"/>
      <c r="M23" s="360"/>
      <c r="N23" s="361"/>
      <c r="O23" s="540"/>
      <c r="P23" s="361"/>
      <c r="Q23" s="662" t="s">
        <v>668</v>
      </c>
      <c r="R23" s="642">
        <v>150</v>
      </c>
      <c r="S23" s="642">
        <v>170</v>
      </c>
      <c r="T23" s="682">
        <v>200</v>
      </c>
    </row>
    <row r="24" spans="1:21" ht="33" customHeight="1" x14ac:dyDescent="0.25">
      <c r="A24" s="558"/>
      <c r="B24" s="559"/>
      <c r="C24" s="560"/>
      <c r="D24" s="561"/>
      <c r="E24" s="683"/>
      <c r="F24" s="685" t="s">
        <v>669</v>
      </c>
      <c r="G24" s="602" t="s">
        <v>667</v>
      </c>
      <c r="H24" s="602" t="s">
        <v>663</v>
      </c>
      <c r="I24" s="602" t="s">
        <v>656</v>
      </c>
      <c r="J24" s="359"/>
      <c r="K24" s="360"/>
      <c r="L24" s="360"/>
      <c r="M24" s="360"/>
      <c r="N24" s="361"/>
      <c r="O24" s="540"/>
      <c r="P24" s="361"/>
      <c r="Q24" s="662" t="s">
        <v>670</v>
      </c>
      <c r="R24" s="642">
        <v>100</v>
      </c>
      <c r="S24" s="642">
        <v>120</v>
      </c>
      <c r="T24" s="682">
        <v>130</v>
      </c>
    </row>
    <row r="25" spans="1:21" ht="23.45" customHeight="1" x14ac:dyDescent="0.25">
      <c r="A25" s="1878"/>
      <c r="B25" s="1805"/>
      <c r="C25" s="1806"/>
      <c r="D25" s="1807"/>
      <c r="E25" s="1808"/>
      <c r="F25" s="1830" t="s">
        <v>671</v>
      </c>
      <c r="G25" s="1810" t="s">
        <v>672</v>
      </c>
      <c r="H25" s="1810" t="s">
        <v>655</v>
      </c>
      <c r="I25" s="1810" t="s">
        <v>656</v>
      </c>
      <c r="J25" s="1876"/>
      <c r="K25" s="1877"/>
      <c r="L25" s="1877"/>
      <c r="M25" s="1877"/>
      <c r="N25" s="1875"/>
      <c r="O25" s="1881"/>
      <c r="P25" s="1875"/>
      <c r="Q25" s="662" t="s">
        <v>63</v>
      </c>
      <c r="R25" s="642">
        <v>5</v>
      </c>
      <c r="S25" s="642">
        <v>5</v>
      </c>
      <c r="T25" s="682">
        <v>5</v>
      </c>
    </row>
    <row r="26" spans="1:21" ht="23.45" customHeight="1" x14ac:dyDescent="0.25">
      <c r="A26" s="1879"/>
      <c r="B26" s="1778"/>
      <c r="C26" s="1555"/>
      <c r="D26" s="1566"/>
      <c r="E26" s="1567"/>
      <c r="F26" s="1880"/>
      <c r="G26" s="1568"/>
      <c r="H26" s="1568"/>
      <c r="I26" s="1568"/>
      <c r="J26" s="1562"/>
      <c r="K26" s="1564"/>
      <c r="L26" s="1564"/>
      <c r="M26" s="1564"/>
      <c r="N26" s="1550"/>
      <c r="O26" s="1849"/>
      <c r="P26" s="1550"/>
      <c r="Q26" s="662" t="s">
        <v>673</v>
      </c>
      <c r="R26" s="642">
        <v>100</v>
      </c>
      <c r="S26" s="642">
        <v>100</v>
      </c>
      <c r="T26" s="682">
        <v>100</v>
      </c>
    </row>
    <row r="27" spans="1:21" ht="17.45" customHeight="1" thickBot="1" x14ac:dyDescent="0.3">
      <c r="A27" s="572"/>
      <c r="B27" s="573"/>
      <c r="C27" s="574"/>
      <c r="D27" s="575"/>
      <c r="E27" s="576"/>
      <c r="F27" s="577"/>
      <c r="G27" s="578"/>
      <c r="H27" s="598"/>
      <c r="I27" s="578"/>
      <c r="J27" s="446" t="s">
        <v>29</v>
      </c>
      <c r="K27" s="447">
        <f>SUM(K18,K19)</f>
        <v>30300</v>
      </c>
      <c r="L27" s="447">
        <f t="shared" ref="L27:P27" si="2">SUM(L18,L19)</f>
        <v>30300</v>
      </c>
      <c r="M27" s="447">
        <f t="shared" si="2"/>
        <v>0</v>
      </c>
      <c r="N27" s="345">
        <f t="shared" si="2"/>
        <v>0</v>
      </c>
      <c r="O27" s="449">
        <f t="shared" si="2"/>
        <v>31800</v>
      </c>
      <c r="P27" s="447">
        <f t="shared" si="2"/>
        <v>31800</v>
      </c>
      <c r="Q27" s="579"/>
      <c r="R27" s="431"/>
      <c r="S27" s="431"/>
      <c r="T27" s="432"/>
    </row>
    <row r="28" spans="1:21" ht="41.25" customHeight="1" x14ac:dyDescent="0.25">
      <c r="A28" s="692" t="s">
        <v>121</v>
      </c>
      <c r="B28" s="686" t="s">
        <v>22</v>
      </c>
      <c r="C28" s="693" t="s">
        <v>20</v>
      </c>
      <c r="D28" s="694" t="s">
        <v>20</v>
      </c>
      <c r="E28" s="695" t="s">
        <v>49</v>
      </c>
      <c r="F28" s="1027" t="s">
        <v>675</v>
      </c>
      <c r="G28" s="589" t="s">
        <v>25</v>
      </c>
      <c r="H28" s="696"/>
      <c r="I28" s="589" t="s">
        <v>506</v>
      </c>
      <c r="J28" s="515"/>
      <c r="K28" s="394"/>
      <c r="L28" s="394"/>
      <c r="M28" s="394"/>
      <c r="N28" s="395"/>
      <c r="O28" s="590"/>
      <c r="P28" s="334"/>
      <c r="Q28" s="591"/>
      <c r="R28" s="436"/>
      <c r="S28" s="455"/>
      <c r="T28" s="451"/>
      <c r="U28" s="263"/>
    </row>
    <row r="29" spans="1:21" ht="20.45" customHeight="1" thickBot="1" x14ac:dyDescent="0.3">
      <c r="A29" s="697"/>
      <c r="B29" s="687"/>
      <c r="C29" s="688"/>
      <c r="D29" s="689"/>
      <c r="E29" s="690"/>
      <c r="F29" s="698"/>
      <c r="G29" s="691"/>
      <c r="H29" s="597"/>
      <c r="I29" s="691"/>
      <c r="J29" s="699" t="s">
        <v>29</v>
      </c>
      <c r="K29" s="447">
        <f>SUM(K28)</f>
        <v>0</v>
      </c>
      <c r="L29" s="447">
        <f t="shared" ref="L29:P29" si="3">SUM(L28)</f>
        <v>0</v>
      </c>
      <c r="M29" s="447">
        <f t="shared" si="3"/>
        <v>0</v>
      </c>
      <c r="N29" s="345">
        <f t="shared" si="3"/>
        <v>0</v>
      </c>
      <c r="O29" s="449">
        <f t="shared" si="3"/>
        <v>0</v>
      </c>
      <c r="P29" s="447">
        <f t="shared" si="3"/>
        <v>0</v>
      </c>
      <c r="Q29" s="700"/>
      <c r="R29" s="431"/>
      <c r="S29" s="680"/>
      <c r="T29" s="681"/>
    </row>
    <row r="30" spans="1:21" x14ac:dyDescent="0.25">
      <c r="A30" s="1485" t="s">
        <v>121</v>
      </c>
      <c r="B30" s="1538" t="s">
        <v>22</v>
      </c>
      <c r="C30" s="1540" t="s">
        <v>20</v>
      </c>
      <c r="D30" s="1542" t="s">
        <v>20</v>
      </c>
      <c r="E30" s="1544" t="s">
        <v>55</v>
      </c>
      <c r="F30" s="1546" t="s">
        <v>676</v>
      </c>
      <c r="G30" s="1515" t="s">
        <v>677</v>
      </c>
      <c r="H30" s="1515" t="s">
        <v>655</v>
      </c>
      <c r="I30" s="1515" t="s">
        <v>674</v>
      </c>
      <c r="J30" s="423" t="s">
        <v>27</v>
      </c>
      <c r="K30" s="360">
        <v>65500</v>
      </c>
      <c r="L30" s="360">
        <v>65500</v>
      </c>
      <c r="M30" s="360"/>
      <c r="N30" s="399"/>
      <c r="O30" s="535">
        <v>65700</v>
      </c>
      <c r="P30" s="428">
        <v>65700</v>
      </c>
      <c r="Q30" s="580" t="s">
        <v>678</v>
      </c>
      <c r="R30" s="407">
        <v>3</v>
      </c>
      <c r="S30" s="407">
        <v>2</v>
      </c>
      <c r="T30" s="451">
        <v>2</v>
      </c>
    </row>
    <row r="31" spans="1:21" ht="15.75" thickBot="1" x14ac:dyDescent="0.3">
      <c r="A31" s="1537"/>
      <c r="B31" s="1539"/>
      <c r="C31" s="1541"/>
      <c r="D31" s="1543"/>
      <c r="E31" s="1545"/>
      <c r="F31" s="1874"/>
      <c r="G31" s="1516"/>
      <c r="H31" s="1516"/>
      <c r="I31" s="1516"/>
      <c r="J31" s="343" t="s">
        <v>29</v>
      </c>
      <c r="K31" s="344">
        <f t="shared" ref="K31:P31" si="4">SUM(K30)</f>
        <v>65500</v>
      </c>
      <c r="L31" s="344">
        <f t="shared" si="4"/>
        <v>65500</v>
      </c>
      <c r="M31" s="344">
        <f t="shared" si="4"/>
        <v>0</v>
      </c>
      <c r="N31" s="345">
        <f t="shared" si="4"/>
        <v>0</v>
      </c>
      <c r="O31" s="346">
        <f t="shared" si="4"/>
        <v>65700</v>
      </c>
      <c r="P31" s="344">
        <f t="shared" si="4"/>
        <v>65700</v>
      </c>
      <c r="Q31" s="538"/>
      <c r="R31" s="431"/>
      <c r="S31" s="431"/>
      <c r="T31" s="432"/>
    </row>
    <row r="32" spans="1:21" ht="21" x14ac:dyDescent="0.25">
      <c r="A32" s="1481" t="s">
        <v>121</v>
      </c>
      <c r="B32" s="1573" t="s">
        <v>22</v>
      </c>
      <c r="C32" s="1574" t="s">
        <v>20</v>
      </c>
      <c r="D32" s="1575" t="s">
        <v>20</v>
      </c>
      <c r="E32" s="1576" t="s">
        <v>59</v>
      </c>
      <c r="F32" s="1850" t="s">
        <v>679</v>
      </c>
      <c r="G32" s="1514" t="s">
        <v>654</v>
      </c>
      <c r="H32" s="1514" t="s">
        <v>655</v>
      </c>
      <c r="I32" s="1514" t="s">
        <v>674</v>
      </c>
      <c r="J32" s="1561" t="s">
        <v>62</v>
      </c>
      <c r="K32" s="1563">
        <v>43700</v>
      </c>
      <c r="L32" s="1563">
        <v>43700</v>
      </c>
      <c r="M32" s="1563">
        <v>19000</v>
      </c>
      <c r="N32" s="1851"/>
      <c r="O32" s="1781">
        <v>44200</v>
      </c>
      <c r="P32" s="1783">
        <v>44200</v>
      </c>
      <c r="Q32" s="454" t="s">
        <v>680</v>
      </c>
      <c r="R32" s="407">
        <v>75</v>
      </c>
      <c r="S32" s="407">
        <v>75</v>
      </c>
      <c r="T32" s="422">
        <v>80</v>
      </c>
    </row>
    <row r="33" spans="1:21" ht="24" customHeight="1" x14ac:dyDescent="0.25">
      <c r="A33" s="1482"/>
      <c r="B33" s="1538"/>
      <c r="C33" s="1540"/>
      <c r="D33" s="1542"/>
      <c r="E33" s="1544"/>
      <c r="F33" s="1546"/>
      <c r="G33" s="1515"/>
      <c r="H33" s="1515"/>
      <c r="I33" s="1515"/>
      <c r="J33" s="1562"/>
      <c r="K33" s="1564"/>
      <c r="L33" s="1564"/>
      <c r="M33" s="1564"/>
      <c r="N33" s="1852"/>
      <c r="O33" s="1782"/>
      <c r="P33" s="1784"/>
      <c r="Q33" s="616" t="s">
        <v>681</v>
      </c>
      <c r="R33" s="642">
        <v>430</v>
      </c>
      <c r="S33" s="642">
        <v>450</v>
      </c>
      <c r="T33" s="682">
        <v>450</v>
      </c>
    </row>
    <row r="34" spans="1:21" ht="15.75" thickBot="1" x14ac:dyDescent="0.3">
      <c r="A34" s="1483"/>
      <c r="B34" s="1539"/>
      <c r="C34" s="1541"/>
      <c r="D34" s="1543"/>
      <c r="E34" s="1545"/>
      <c r="F34" s="1874"/>
      <c r="G34" s="1516"/>
      <c r="H34" s="1516"/>
      <c r="I34" s="1516"/>
      <c r="J34" s="343" t="s">
        <v>29</v>
      </c>
      <c r="K34" s="344">
        <f t="shared" ref="K34:P34" si="5">SUM(K32)</f>
        <v>43700</v>
      </c>
      <c r="L34" s="344">
        <f t="shared" si="5"/>
        <v>43700</v>
      </c>
      <c r="M34" s="344">
        <f t="shared" si="5"/>
        <v>19000</v>
      </c>
      <c r="N34" s="414">
        <f t="shared" si="5"/>
        <v>0</v>
      </c>
      <c r="O34" s="429">
        <f t="shared" si="5"/>
        <v>44200</v>
      </c>
      <c r="P34" s="344">
        <f t="shared" si="5"/>
        <v>44200</v>
      </c>
      <c r="Q34" s="420"/>
      <c r="R34" s="456"/>
      <c r="S34" s="456"/>
      <c r="T34" s="457"/>
    </row>
    <row r="35" spans="1:21" x14ac:dyDescent="0.25">
      <c r="A35" s="233" t="s">
        <v>121</v>
      </c>
      <c r="B35" s="458" t="s">
        <v>22</v>
      </c>
      <c r="C35" s="391" t="s">
        <v>20</v>
      </c>
      <c r="D35" s="271" t="s">
        <v>20</v>
      </c>
      <c r="E35" s="1527" t="s">
        <v>516</v>
      </c>
      <c r="F35" s="1528"/>
      <c r="G35" s="1528"/>
      <c r="H35" s="1528"/>
      <c r="I35" s="1528"/>
      <c r="J35" s="1529"/>
      <c r="K35" s="349">
        <f t="shared" ref="K35:P35" si="6">SUM(K15,K17,K27,K29,K31,K34)</f>
        <v>349900</v>
      </c>
      <c r="L35" s="349">
        <f t="shared" si="6"/>
        <v>348700</v>
      </c>
      <c r="M35" s="349">
        <f t="shared" si="6"/>
        <v>184800</v>
      </c>
      <c r="N35" s="349">
        <f t="shared" si="6"/>
        <v>1200</v>
      </c>
      <c r="O35" s="349">
        <f t="shared" si="6"/>
        <v>396400</v>
      </c>
      <c r="P35" s="349">
        <f t="shared" si="6"/>
        <v>396400</v>
      </c>
      <c r="Q35" s="459"/>
      <c r="R35" s="460"/>
      <c r="S35" s="461"/>
      <c r="T35" s="462"/>
    </row>
    <row r="36" spans="1:21" ht="15.75" thickBot="1" x14ac:dyDescent="0.3">
      <c r="A36" s="233" t="s">
        <v>121</v>
      </c>
      <c r="B36" s="552" t="s">
        <v>22</v>
      </c>
      <c r="C36" s="391" t="s">
        <v>20</v>
      </c>
      <c r="D36" s="295" t="s">
        <v>22</v>
      </c>
      <c r="E36" s="1199" t="s">
        <v>718</v>
      </c>
      <c r="F36" s="1200"/>
      <c r="G36" s="1200"/>
      <c r="H36" s="1200"/>
      <c r="I36" s="1200"/>
      <c r="J36" s="1518"/>
      <c r="K36" s="1518"/>
      <c r="L36" s="1518"/>
      <c r="M36" s="1518"/>
      <c r="N36" s="1518"/>
      <c r="O36" s="1518"/>
      <c r="P36" s="1518"/>
      <c r="Q36" s="1200"/>
      <c r="R36" s="1200"/>
      <c r="S36" s="1200"/>
      <c r="T36" s="1201"/>
    </row>
    <row r="37" spans="1:21" ht="21.6" customHeight="1" x14ac:dyDescent="0.25">
      <c r="A37" s="1481" t="s">
        <v>121</v>
      </c>
      <c r="B37" s="1553" t="s">
        <v>22</v>
      </c>
      <c r="C37" s="1569" t="s">
        <v>20</v>
      </c>
      <c r="D37" s="1557" t="s">
        <v>22</v>
      </c>
      <c r="E37" s="1559" t="s">
        <v>20</v>
      </c>
      <c r="F37" s="1220" t="s">
        <v>682</v>
      </c>
      <c r="G37" s="1163" t="s">
        <v>683</v>
      </c>
      <c r="H37" s="1163" t="s">
        <v>684</v>
      </c>
      <c r="I37" s="1152" t="s">
        <v>685</v>
      </c>
      <c r="J37" s="1189" t="s">
        <v>27</v>
      </c>
      <c r="K37" s="1191">
        <v>10000</v>
      </c>
      <c r="L37" s="1191">
        <v>10000</v>
      </c>
      <c r="M37" s="1191"/>
      <c r="N37" s="1193"/>
      <c r="O37" s="1476">
        <v>10000</v>
      </c>
      <c r="P37" s="1193">
        <v>10000</v>
      </c>
      <c r="Q37" s="23" t="s">
        <v>686</v>
      </c>
      <c r="R37" s="83">
        <v>197</v>
      </c>
      <c r="S37" s="411">
        <v>209</v>
      </c>
      <c r="T37" s="412">
        <v>225</v>
      </c>
    </row>
    <row r="38" spans="1:21" ht="19.149999999999999" customHeight="1" x14ac:dyDescent="0.25">
      <c r="A38" s="1482"/>
      <c r="B38" s="1538"/>
      <c r="C38" s="1540"/>
      <c r="D38" s="1542"/>
      <c r="E38" s="1544"/>
      <c r="F38" s="1248"/>
      <c r="G38" s="1153"/>
      <c r="H38" s="1153"/>
      <c r="I38" s="1153"/>
      <c r="J38" s="1190"/>
      <c r="K38" s="1192"/>
      <c r="L38" s="1192"/>
      <c r="M38" s="1192"/>
      <c r="N38" s="1194"/>
      <c r="O38" s="1477"/>
      <c r="P38" s="1194"/>
      <c r="Q38" s="529" t="s">
        <v>687</v>
      </c>
      <c r="R38" s="373">
        <v>1500</v>
      </c>
      <c r="S38" s="642">
        <v>1550</v>
      </c>
      <c r="T38" s="682">
        <v>1600</v>
      </c>
    </row>
    <row r="39" spans="1:21" x14ac:dyDescent="0.25">
      <c r="A39" s="1483"/>
      <c r="B39" s="1554"/>
      <c r="C39" s="1556"/>
      <c r="D39" s="1558"/>
      <c r="E39" s="1560"/>
      <c r="F39" s="1221"/>
      <c r="G39" s="1164"/>
      <c r="H39" s="1164"/>
      <c r="I39" s="1154"/>
      <c r="J39" s="27" t="s">
        <v>29</v>
      </c>
      <c r="K39" s="28">
        <f>SUM(K37)</f>
        <v>10000</v>
      </c>
      <c r="L39" s="28">
        <f t="shared" ref="L39:P39" si="7">SUM(L37)</f>
        <v>10000</v>
      </c>
      <c r="M39" s="28">
        <f t="shared" si="7"/>
        <v>0</v>
      </c>
      <c r="N39" s="29">
        <f t="shared" si="7"/>
        <v>0</v>
      </c>
      <c r="O39" s="30">
        <f t="shared" si="7"/>
        <v>10000</v>
      </c>
      <c r="P39" s="28">
        <f t="shared" si="7"/>
        <v>10000</v>
      </c>
      <c r="Q39" s="32"/>
      <c r="R39" s="140"/>
      <c r="S39" s="431"/>
      <c r="T39" s="432"/>
    </row>
    <row r="40" spans="1:21" ht="19.899999999999999" customHeight="1" x14ac:dyDescent="0.25">
      <c r="A40" s="1481" t="s">
        <v>121</v>
      </c>
      <c r="B40" s="1573" t="s">
        <v>22</v>
      </c>
      <c r="C40" s="1574" t="s">
        <v>20</v>
      </c>
      <c r="D40" s="1575" t="s">
        <v>22</v>
      </c>
      <c r="E40" s="1576" t="s">
        <v>39</v>
      </c>
      <c r="F40" s="1091" t="s">
        <v>688</v>
      </c>
      <c r="G40" s="1514" t="s">
        <v>683</v>
      </c>
      <c r="H40" s="1514" t="s">
        <v>684</v>
      </c>
      <c r="I40" s="1514" t="s">
        <v>685</v>
      </c>
      <c r="J40" s="1872" t="s">
        <v>27</v>
      </c>
      <c r="K40" s="1563"/>
      <c r="L40" s="1563"/>
      <c r="M40" s="1563"/>
      <c r="N40" s="1549"/>
      <c r="O40" s="1870"/>
      <c r="P40" s="1783"/>
      <c r="Q40" s="406" t="s">
        <v>689</v>
      </c>
      <c r="R40" s="436">
        <v>1</v>
      </c>
      <c r="S40" s="436">
        <v>1</v>
      </c>
      <c r="T40" s="701">
        <v>1</v>
      </c>
      <c r="U40" s="251"/>
    </row>
    <row r="41" spans="1:21" ht="40.15" customHeight="1" x14ac:dyDescent="0.25">
      <c r="A41" s="1482"/>
      <c r="B41" s="1538"/>
      <c r="C41" s="1540"/>
      <c r="D41" s="1542"/>
      <c r="E41" s="1544"/>
      <c r="F41" s="1546"/>
      <c r="G41" s="1515"/>
      <c r="H41" s="1515"/>
      <c r="I41" s="1515"/>
      <c r="J41" s="1873"/>
      <c r="K41" s="1564"/>
      <c r="L41" s="1564"/>
      <c r="M41" s="1564"/>
      <c r="N41" s="1550"/>
      <c r="O41" s="1871"/>
      <c r="P41" s="1784"/>
      <c r="Q41" s="702" t="s">
        <v>690</v>
      </c>
      <c r="R41" s="642">
        <v>360</v>
      </c>
      <c r="S41" s="642">
        <v>370</v>
      </c>
      <c r="T41" s="682">
        <v>380</v>
      </c>
      <c r="U41" s="234"/>
    </row>
    <row r="42" spans="1:21" ht="23.45" customHeight="1" thickBot="1" x14ac:dyDescent="0.3">
      <c r="A42" s="1483"/>
      <c r="B42" s="1539"/>
      <c r="C42" s="1541"/>
      <c r="D42" s="1543"/>
      <c r="E42" s="1545"/>
      <c r="F42" s="1092"/>
      <c r="G42" s="1516"/>
      <c r="H42" s="1516"/>
      <c r="I42" s="1516"/>
      <c r="J42" s="343" t="s">
        <v>29</v>
      </c>
      <c r="K42" s="344">
        <f t="shared" ref="K42:P42" si="8">SUM(K40)</f>
        <v>0</v>
      </c>
      <c r="L42" s="344">
        <f t="shared" si="8"/>
        <v>0</v>
      </c>
      <c r="M42" s="344">
        <f t="shared" si="8"/>
        <v>0</v>
      </c>
      <c r="N42" s="345">
        <f t="shared" si="8"/>
        <v>0</v>
      </c>
      <c r="O42" s="346">
        <f t="shared" si="8"/>
        <v>0</v>
      </c>
      <c r="P42" s="344">
        <f t="shared" si="8"/>
        <v>0</v>
      </c>
      <c r="Q42" s="409"/>
      <c r="R42" s="680"/>
      <c r="S42" s="680"/>
      <c r="T42" s="681"/>
    </row>
    <row r="43" spans="1:21" ht="21.6" customHeight="1" x14ac:dyDescent="0.25">
      <c r="A43" s="1481" t="s">
        <v>121</v>
      </c>
      <c r="B43" s="1553" t="s">
        <v>22</v>
      </c>
      <c r="C43" s="1555" t="s">
        <v>20</v>
      </c>
      <c r="D43" s="1557" t="s">
        <v>22</v>
      </c>
      <c r="E43" s="1559" t="s">
        <v>49</v>
      </c>
      <c r="F43" s="1754" t="s">
        <v>691</v>
      </c>
      <c r="G43" s="1093" t="s">
        <v>125</v>
      </c>
      <c r="H43" s="1093" t="s">
        <v>684</v>
      </c>
      <c r="I43" s="1514" t="s">
        <v>685</v>
      </c>
      <c r="J43" s="330" t="s">
        <v>27</v>
      </c>
      <c r="K43" s="394">
        <v>40000</v>
      </c>
      <c r="L43" s="394">
        <v>40000</v>
      </c>
      <c r="M43" s="394"/>
      <c r="N43" s="395"/>
      <c r="O43" s="444">
        <v>40000</v>
      </c>
      <c r="P43" s="625">
        <v>40000</v>
      </c>
      <c r="Q43" s="539" t="s">
        <v>297</v>
      </c>
      <c r="R43" s="411">
        <v>1</v>
      </c>
      <c r="S43" s="411">
        <v>1</v>
      </c>
      <c r="T43" s="412">
        <v>1</v>
      </c>
    </row>
    <row r="44" spans="1:21" ht="19.149999999999999" customHeight="1" thickBot="1" x14ac:dyDescent="0.3">
      <c r="A44" s="1483"/>
      <c r="B44" s="1554"/>
      <c r="C44" s="1556"/>
      <c r="D44" s="1558"/>
      <c r="E44" s="1560"/>
      <c r="F44" s="1756"/>
      <c r="G44" s="1094"/>
      <c r="H44" s="1094"/>
      <c r="I44" s="1751"/>
      <c r="J44" s="343" t="s">
        <v>29</v>
      </c>
      <c r="K44" s="344">
        <f t="shared" ref="K44:P44" si="9">SUM(K43)</f>
        <v>40000</v>
      </c>
      <c r="L44" s="344">
        <f t="shared" si="9"/>
        <v>40000</v>
      </c>
      <c r="M44" s="344">
        <f t="shared" si="9"/>
        <v>0</v>
      </c>
      <c r="N44" s="345">
        <f t="shared" si="9"/>
        <v>0</v>
      </c>
      <c r="O44" s="346">
        <f t="shared" si="9"/>
        <v>40000</v>
      </c>
      <c r="P44" s="344">
        <f t="shared" si="9"/>
        <v>40000</v>
      </c>
      <c r="Q44" s="545"/>
      <c r="R44" s="431"/>
      <c r="S44" s="431"/>
      <c r="T44" s="432"/>
    </row>
    <row r="45" spans="1:21" x14ac:dyDescent="0.25">
      <c r="A45" s="1481" t="s">
        <v>121</v>
      </c>
      <c r="B45" s="1553" t="s">
        <v>22</v>
      </c>
      <c r="C45" s="1569" t="s">
        <v>20</v>
      </c>
      <c r="D45" s="1557" t="s">
        <v>22</v>
      </c>
      <c r="E45" s="1567" t="s">
        <v>55</v>
      </c>
      <c r="F45" s="1853" t="s">
        <v>692</v>
      </c>
      <c r="G45" s="1568" t="s">
        <v>125</v>
      </c>
      <c r="H45" s="1568" t="s">
        <v>684</v>
      </c>
      <c r="I45" s="1515" t="s">
        <v>685</v>
      </c>
      <c r="J45" s="426" t="s">
        <v>27</v>
      </c>
      <c r="K45" s="338">
        <v>40000</v>
      </c>
      <c r="L45" s="338">
        <v>40000</v>
      </c>
      <c r="M45" s="338"/>
      <c r="N45" s="339"/>
      <c r="O45" s="663">
        <v>40000</v>
      </c>
      <c r="P45" s="440">
        <v>40000</v>
      </c>
      <c r="Q45" s="678" t="s">
        <v>297</v>
      </c>
      <c r="R45" s="455">
        <v>12</v>
      </c>
      <c r="S45" s="407">
        <v>14</v>
      </c>
      <c r="T45" s="422">
        <v>15</v>
      </c>
    </row>
    <row r="46" spans="1:21" ht="22.15" customHeight="1" thickBot="1" x14ac:dyDescent="0.3">
      <c r="A46" s="1483"/>
      <c r="B46" s="1554"/>
      <c r="C46" s="1556"/>
      <c r="D46" s="1558"/>
      <c r="E46" s="1560"/>
      <c r="F46" s="1756"/>
      <c r="G46" s="1094"/>
      <c r="H46" s="1094"/>
      <c r="I46" s="1516"/>
      <c r="J46" s="343" t="s">
        <v>29</v>
      </c>
      <c r="K46" s="344">
        <f t="shared" ref="K46:P46" si="10">SUM(K45)</f>
        <v>40000</v>
      </c>
      <c r="L46" s="344">
        <f t="shared" si="10"/>
        <v>40000</v>
      </c>
      <c r="M46" s="344">
        <f t="shared" si="10"/>
        <v>0</v>
      </c>
      <c r="N46" s="345">
        <f t="shared" si="10"/>
        <v>0</v>
      </c>
      <c r="O46" s="346">
        <f t="shared" si="10"/>
        <v>40000</v>
      </c>
      <c r="P46" s="344">
        <f t="shared" si="10"/>
        <v>40000</v>
      </c>
      <c r="Q46" s="599"/>
      <c r="R46" s="431"/>
      <c r="S46" s="431"/>
      <c r="T46" s="432"/>
    </row>
    <row r="47" spans="1:21" ht="22.15" customHeight="1" x14ac:dyDescent="0.25">
      <c r="A47" s="1481" t="s">
        <v>121</v>
      </c>
      <c r="B47" s="1573" t="s">
        <v>22</v>
      </c>
      <c r="C47" s="1574" t="s">
        <v>20</v>
      </c>
      <c r="D47" s="1575" t="s">
        <v>22</v>
      </c>
      <c r="E47" s="1576" t="s">
        <v>59</v>
      </c>
      <c r="F47" s="1091" t="s">
        <v>693</v>
      </c>
      <c r="G47" s="1514" t="s">
        <v>125</v>
      </c>
      <c r="H47" s="1514" t="s">
        <v>684</v>
      </c>
      <c r="I47" s="1514" t="s">
        <v>685</v>
      </c>
      <c r="J47" s="330" t="s">
        <v>27</v>
      </c>
      <c r="K47" s="331">
        <v>5300</v>
      </c>
      <c r="L47" s="338">
        <v>5300</v>
      </c>
      <c r="M47" s="331"/>
      <c r="N47" s="332"/>
      <c r="O47" s="663">
        <v>6300</v>
      </c>
      <c r="P47" s="338">
        <v>7300</v>
      </c>
      <c r="Q47" s="406" t="s">
        <v>694</v>
      </c>
      <c r="R47" s="407">
        <v>8</v>
      </c>
      <c r="S47" s="407">
        <v>10</v>
      </c>
      <c r="T47" s="408">
        <v>12</v>
      </c>
      <c r="U47" s="251"/>
    </row>
    <row r="48" spans="1:21" ht="22.9" customHeight="1" thickBot="1" x14ac:dyDescent="0.3">
      <c r="A48" s="1483"/>
      <c r="B48" s="1539"/>
      <c r="C48" s="1541"/>
      <c r="D48" s="1543"/>
      <c r="E48" s="1545"/>
      <c r="F48" s="1092"/>
      <c r="G48" s="1516"/>
      <c r="H48" s="1516"/>
      <c r="I48" s="1516"/>
      <c r="J48" s="343" t="s">
        <v>29</v>
      </c>
      <c r="K48" s="344">
        <f t="shared" ref="K48:P48" si="11">SUM(K47)</f>
        <v>5300</v>
      </c>
      <c r="L48" s="344">
        <f t="shared" si="11"/>
        <v>5300</v>
      </c>
      <c r="M48" s="344">
        <f t="shared" si="11"/>
        <v>0</v>
      </c>
      <c r="N48" s="345">
        <f t="shared" si="11"/>
        <v>0</v>
      </c>
      <c r="O48" s="346">
        <f t="shared" si="11"/>
        <v>6300</v>
      </c>
      <c r="P48" s="344">
        <f t="shared" si="11"/>
        <v>7300</v>
      </c>
      <c r="Q48" s="409"/>
      <c r="R48" s="519"/>
      <c r="S48" s="519"/>
      <c r="T48" s="520"/>
    </row>
    <row r="49" spans="1:21" ht="15.75" thickBot="1" x14ac:dyDescent="0.3">
      <c r="A49" s="233" t="s">
        <v>121</v>
      </c>
      <c r="B49" s="458" t="s">
        <v>22</v>
      </c>
      <c r="C49" s="391" t="s">
        <v>20</v>
      </c>
      <c r="D49" s="271" t="s">
        <v>22</v>
      </c>
      <c r="E49" s="1527" t="s">
        <v>67</v>
      </c>
      <c r="F49" s="1528"/>
      <c r="G49" s="1528"/>
      <c r="H49" s="1528"/>
      <c r="I49" s="1528"/>
      <c r="J49" s="1529"/>
      <c r="K49" s="349">
        <f t="shared" ref="K49:P49" si="12">SUM(K39,K42,K44,K46,K48,)</f>
        <v>95300</v>
      </c>
      <c r="L49" s="349">
        <f t="shared" si="12"/>
        <v>95300</v>
      </c>
      <c r="M49" s="349">
        <f t="shared" si="12"/>
        <v>0</v>
      </c>
      <c r="N49" s="349">
        <f t="shared" si="12"/>
        <v>0</v>
      </c>
      <c r="O49" s="349">
        <f t="shared" si="12"/>
        <v>96300</v>
      </c>
      <c r="P49" s="349">
        <f t="shared" si="12"/>
        <v>97300</v>
      </c>
      <c r="Q49" s="459"/>
      <c r="R49" s="460"/>
      <c r="S49" s="461"/>
      <c r="T49" s="462"/>
    </row>
    <row r="50" spans="1:21" ht="15.75" thickBot="1" x14ac:dyDescent="0.3">
      <c r="A50" s="293" t="s">
        <v>121</v>
      </c>
      <c r="B50" s="458" t="s">
        <v>22</v>
      </c>
      <c r="C50" s="391" t="s">
        <v>20</v>
      </c>
      <c r="D50" s="302"/>
      <c r="E50" s="1530" t="s">
        <v>183</v>
      </c>
      <c r="F50" s="1531"/>
      <c r="G50" s="1531"/>
      <c r="H50" s="1531"/>
      <c r="I50" s="1531"/>
      <c r="J50" s="1532"/>
      <c r="K50" s="463">
        <f t="shared" ref="K50:P50" si="13">SUM(K35,K49,)</f>
        <v>445200</v>
      </c>
      <c r="L50" s="463">
        <f t="shared" si="13"/>
        <v>444000</v>
      </c>
      <c r="M50" s="463">
        <f t="shared" si="13"/>
        <v>184800</v>
      </c>
      <c r="N50" s="463">
        <f t="shared" si="13"/>
        <v>1200</v>
      </c>
      <c r="O50" s="463">
        <f t="shared" si="13"/>
        <v>492700</v>
      </c>
      <c r="P50" s="463">
        <f t="shared" si="13"/>
        <v>493700</v>
      </c>
      <c r="Q50" s="464"/>
      <c r="R50" s="465"/>
      <c r="S50" s="466"/>
      <c r="T50" s="467"/>
    </row>
    <row r="51" spans="1:21" ht="15.75" thickBot="1" x14ac:dyDescent="0.3">
      <c r="A51" s="233" t="s">
        <v>121</v>
      </c>
      <c r="B51" s="458" t="s">
        <v>22</v>
      </c>
      <c r="C51" s="468"/>
      <c r="D51" s="306"/>
      <c r="E51" s="1533" t="s">
        <v>29</v>
      </c>
      <c r="F51" s="1534"/>
      <c r="G51" s="1534"/>
      <c r="H51" s="1534"/>
      <c r="I51" s="1534"/>
      <c r="J51" s="1535"/>
      <c r="K51" s="469">
        <f t="shared" ref="K51:P51" si="14">SUM(K50)</f>
        <v>445200</v>
      </c>
      <c r="L51" s="469">
        <f t="shared" si="14"/>
        <v>444000</v>
      </c>
      <c r="M51" s="469">
        <f t="shared" si="14"/>
        <v>184800</v>
      </c>
      <c r="N51" s="469">
        <f t="shared" si="14"/>
        <v>1200</v>
      </c>
      <c r="O51" s="469">
        <f t="shared" si="14"/>
        <v>492700</v>
      </c>
      <c r="P51" s="469">
        <f t="shared" si="14"/>
        <v>493700</v>
      </c>
      <c r="Q51" s="470"/>
      <c r="R51" s="471"/>
      <c r="S51" s="472"/>
      <c r="T51" s="473"/>
    </row>
    <row r="53" spans="1:21" ht="38.25" x14ac:dyDescent="0.25">
      <c r="F53" s="181" t="s">
        <v>184</v>
      </c>
      <c r="G53" s="182" t="s">
        <v>27</v>
      </c>
      <c r="H53" s="703">
        <f>SUM(K13,K18,K30,K37,K40,K43,K45,K47)</f>
        <v>160800</v>
      </c>
      <c r="I53" s="703">
        <f t="shared" ref="I53:K53" si="15">SUM(L13,L18,L30,L37,L40,L43,L45,L47)</f>
        <v>160800</v>
      </c>
      <c r="J53" s="703">
        <f t="shared" si="15"/>
        <v>0</v>
      </c>
      <c r="K53" s="703">
        <f t="shared" si="15"/>
        <v>0</v>
      </c>
    </row>
    <row r="54" spans="1:21" ht="38.25" x14ac:dyDescent="0.25">
      <c r="F54" s="181" t="s">
        <v>185</v>
      </c>
      <c r="G54" s="309" t="s">
        <v>62</v>
      </c>
      <c r="H54" s="703">
        <f>SUM(K12,K32)</f>
        <v>249100</v>
      </c>
      <c r="I54" s="703">
        <f>SUM(L12,L32)</f>
        <v>249100</v>
      </c>
      <c r="J54" s="703">
        <f>SUM(M12,M32)</f>
        <v>184300</v>
      </c>
      <c r="K54" s="703">
        <f>SUM(N12,N32)</f>
        <v>0</v>
      </c>
      <c r="R54" s="26"/>
      <c r="S54" s="26"/>
      <c r="T54" s="26"/>
      <c r="U54" s="26"/>
    </row>
    <row r="55" spans="1:21" ht="25.5" x14ac:dyDescent="0.25">
      <c r="F55" s="181" t="s">
        <v>186</v>
      </c>
      <c r="G55" s="309" t="s">
        <v>32</v>
      </c>
      <c r="H55" s="703">
        <f>SUM(K16,K19)</f>
        <v>35300</v>
      </c>
      <c r="I55" s="703">
        <f>SUM(L16,L19)</f>
        <v>34100</v>
      </c>
      <c r="J55" s="703">
        <f>SUM(M16,M19)</f>
        <v>500</v>
      </c>
      <c r="K55" s="703">
        <f>SUM(N16,N19)</f>
        <v>1200</v>
      </c>
      <c r="R55" s="26"/>
      <c r="S55" s="26"/>
      <c r="T55" s="26"/>
      <c r="U55" s="26"/>
    </row>
    <row r="56" spans="1:21" ht="25.5" x14ac:dyDescent="0.25">
      <c r="F56" s="181" t="s">
        <v>695</v>
      </c>
      <c r="G56" s="309" t="s">
        <v>603</v>
      </c>
      <c r="H56" s="703"/>
      <c r="I56" s="703"/>
      <c r="J56" s="703"/>
      <c r="K56" s="703"/>
      <c r="R56" s="26"/>
      <c r="S56" s="26"/>
      <c r="T56" s="26"/>
      <c r="U56" s="26"/>
    </row>
    <row r="57" spans="1:21" x14ac:dyDescent="0.25">
      <c r="F57" s="181" t="s">
        <v>189</v>
      </c>
      <c r="G57" s="309" t="s">
        <v>33</v>
      </c>
      <c r="H57" s="703"/>
      <c r="I57" s="703"/>
      <c r="J57" s="703"/>
      <c r="K57" s="703"/>
    </row>
    <row r="58" spans="1:21" ht="25.5" x14ac:dyDescent="0.25">
      <c r="F58" s="186" t="s">
        <v>190</v>
      </c>
      <c r="G58" s="311"/>
      <c r="H58" s="704">
        <f>SUM(H56,H55,H54,H53,H57)</f>
        <v>445200</v>
      </c>
      <c r="I58" s="704">
        <f t="shared" ref="I58:K58" si="16">SUM(I56,I55,I54,I53,I57)</f>
        <v>444000</v>
      </c>
      <c r="J58" s="704">
        <f t="shared" si="16"/>
        <v>184800</v>
      </c>
      <c r="K58" s="704">
        <f t="shared" si="16"/>
        <v>1200</v>
      </c>
      <c r="R58" s="26"/>
      <c r="S58" s="26"/>
      <c r="T58" s="26"/>
      <c r="U58" s="26"/>
    </row>
    <row r="59" spans="1:21" x14ac:dyDescent="0.25">
      <c r="F59" s="181" t="s">
        <v>189</v>
      </c>
      <c r="G59" s="309" t="s">
        <v>166</v>
      </c>
      <c r="H59" s="705"/>
      <c r="I59" s="705"/>
      <c r="J59" s="705"/>
      <c r="K59" s="705"/>
      <c r="R59" s="26"/>
      <c r="S59" s="26"/>
      <c r="T59" s="26"/>
      <c r="U59" s="26"/>
    </row>
    <row r="60" spans="1:21" ht="25.5" x14ac:dyDescent="0.25">
      <c r="F60" s="181" t="s">
        <v>696</v>
      </c>
      <c r="G60" s="309" t="s">
        <v>239</v>
      </c>
      <c r="H60" s="705"/>
      <c r="I60" s="705"/>
      <c r="J60" s="705"/>
      <c r="K60" s="705"/>
      <c r="R60" s="26"/>
      <c r="S60" s="26"/>
      <c r="T60" s="26"/>
      <c r="U60" s="26"/>
    </row>
    <row r="61" spans="1:21" x14ac:dyDescent="0.25">
      <c r="F61" s="706" t="s">
        <v>305</v>
      </c>
      <c r="G61" s="314"/>
      <c r="H61" s="707">
        <f>SUM(H60,H59,H58)</f>
        <v>445200</v>
      </c>
      <c r="I61" s="707">
        <f>SUM(I60,I59,I58)</f>
        <v>444000</v>
      </c>
      <c r="J61" s="707">
        <f>SUM(J60,J59,J58)</f>
        <v>184800</v>
      </c>
      <c r="K61" s="707">
        <f>SUM(K60,K59,K58)</f>
        <v>1200</v>
      </c>
      <c r="R61" s="26"/>
      <c r="S61" s="26"/>
      <c r="T61" s="26"/>
      <c r="U61" s="26"/>
    </row>
    <row r="62" spans="1:21" x14ac:dyDescent="0.25">
      <c r="R62" s="26"/>
      <c r="S62" s="26"/>
      <c r="T62" s="26"/>
      <c r="U62" s="26"/>
    </row>
    <row r="63" spans="1:21" x14ac:dyDescent="0.25">
      <c r="R63" s="26"/>
      <c r="S63" s="26"/>
      <c r="T63" s="26"/>
      <c r="U63" s="26"/>
    </row>
    <row r="65" spans="18:21" x14ac:dyDescent="0.25">
      <c r="R65" s="26"/>
      <c r="S65" s="26"/>
      <c r="T65" s="26"/>
      <c r="U65" s="26"/>
    </row>
  </sheetData>
  <mergeCells count="185"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Q5:T5"/>
    <mergeCell ref="K6:K7"/>
    <mergeCell ref="L6:M6"/>
    <mergeCell ref="N6:N7"/>
    <mergeCell ref="Q6:Q7"/>
    <mergeCell ref="R6:T6"/>
    <mergeCell ref="H5:H7"/>
    <mergeCell ref="I5:I7"/>
    <mergeCell ref="J5:J7"/>
    <mergeCell ref="K5:N5"/>
    <mergeCell ref="O5:O7"/>
    <mergeCell ref="P5:P7"/>
    <mergeCell ref="B8:T8"/>
    <mergeCell ref="C9:T9"/>
    <mergeCell ref="D10:T10"/>
    <mergeCell ref="E11:T11"/>
    <mergeCell ref="A12:A15"/>
    <mergeCell ref="B12:B15"/>
    <mergeCell ref="C12:C15"/>
    <mergeCell ref="D12:D15"/>
    <mergeCell ref="E12:E15"/>
    <mergeCell ref="F12:F15"/>
    <mergeCell ref="O13:O14"/>
    <mergeCell ref="P13:P14"/>
    <mergeCell ref="J13:J14"/>
    <mergeCell ref="K13:K14"/>
    <mergeCell ref="L13:L14"/>
    <mergeCell ref="A18:A19"/>
    <mergeCell ref="B18:B19"/>
    <mergeCell ref="C18:C19"/>
    <mergeCell ref="D18:D19"/>
    <mergeCell ref="E18:E19"/>
    <mergeCell ref="F18:F19"/>
    <mergeCell ref="G18:G19"/>
    <mergeCell ref="M13:M14"/>
    <mergeCell ref="N13:N14"/>
    <mergeCell ref="H18:H19"/>
    <mergeCell ref="I18:I19"/>
    <mergeCell ref="A16:A17"/>
    <mergeCell ref="B16:B17"/>
    <mergeCell ref="C16:C17"/>
    <mergeCell ref="D16:D17"/>
    <mergeCell ref="E16:E17"/>
    <mergeCell ref="F16:F17"/>
    <mergeCell ref="G12:G15"/>
    <mergeCell ref="H12:H15"/>
    <mergeCell ref="I12:I15"/>
    <mergeCell ref="Q18:Q19"/>
    <mergeCell ref="R18:R19"/>
    <mergeCell ref="S18:S19"/>
    <mergeCell ref="T18:T19"/>
    <mergeCell ref="G16:G17"/>
    <mergeCell ref="H16:H17"/>
    <mergeCell ref="I16:I17"/>
    <mergeCell ref="M20:M21"/>
    <mergeCell ref="N20:N21"/>
    <mergeCell ref="O20:O21"/>
    <mergeCell ref="P20:P21"/>
    <mergeCell ref="J20:J21"/>
    <mergeCell ref="K20:K21"/>
    <mergeCell ref="L20:L21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M25:M26"/>
    <mergeCell ref="N25:N26"/>
    <mergeCell ref="O25:O26"/>
    <mergeCell ref="P25:P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N32:N33"/>
    <mergeCell ref="O32:O3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7:J38"/>
    <mergeCell ref="K37:K38"/>
    <mergeCell ref="A32:A34"/>
    <mergeCell ref="B32:B34"/>
    <mergeCell ref="C32:C34"/>
    <mergeCell ref="D32:D34"/>
    <mergeCell ref="E32:E34"/>
    <mergeCell ref="F32:F34"/>
    <mergeCell ref="G32:G34"/>
    <mergeCell ref="E40:E42"/>
    <mergeCell ref="F37:F39"/>
    <mergeCell ref="G37:G39"/>
    <mergeCell ref="H37:H39"/>
    <mergeCell ref="I37:I39"/>
    <mergeCell ref="P32:P33"/>
    <mergeCell ref="E35:J35"/>
    <mergeCell ref="E36:T36"/>
    <mergeCell ref="A37:A39"/>
    <mergeCell ref="B37:B39"/>
    <mergeCell ref="C37:C39"/>
    <mergeCell ref="D37:D39"/>
    <mergeCell ref="E37:E39"/>
    <mergeCell ref="H32:H34"/>
    <mergeCell ref="I32:I34"/>
    <mergeCell ref="J32:J33"/>
    <mergeCell ref="K32:K33"/>
    <mergeCell ref="L32:L33"/>
    <mergeCell ref="M32:M33"/>
    <mergeCell ref="L37:L38"/>
    <mergeCell ref="M37:M38"/>
    <mergeCell ref="N37:N38"/>
    <mergeCell ref="O37:O38"/>
    <mergeCell ref="P37:P38"/>
    <mergeCell ref="L40:L41"/>
    <mergeCell ref="M40:M41"/>
    <mergeCell ref="N40:N41"/>
    <mergeCell ref="O40:O41"/>
    <mergeCell ref="P40:P41"/>
    <mergeCell ref="A43:A44"/>
    <mergeCell ref="B43:B44"/>
    <mergeCell ref="C43:C44"/>
    <mergeCell ref="D43:D44"/>
    <mergeCell ref="E43:E44"/>
    <mergeCell ref="F40:F42"/>
    <mergeCell ref="G40:G42"/>
    <mergeCell ref="H40:H42"/>
    <mergeCell ref="I40:I42"/>
    <mergeCell ref="J40:J41"/>
    <mergeCell ref="K40:K41"/>
    <mergeCell ref="F43:F44"/>
    <mergeCell ref="G43:G44"/>
    <mergeCell ref="H43:H44"/>
    <mergeCell ref="I43:I44"/>
    <mergeCell ref="A40:A42"/>
    <mergeCell ref="B40:B42"/>
    <mergeCell ref="C40:C42"/>
    <mergeCell ref="D40:D42"/>
    <mergeCell ref="E50:J50"/>
    <mergeCell ref="E51:J51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H47:H48"/>
    <mergeCell ref="I47:I48"/>
    <mergeCell ref="E49:J49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01 programa</vt:lpstr>
      <vt:lpstr>02 programa</vt:lpstr>
      <vt:lpstr>03 programa</vt:lpstr>
      <vt:lpstr>04 programa</vt:lpstr>
      <vt:lpstr>05 programa</vt:lpstr>
      <vt:lpstr>06 programa</vt:lpstr>
      <vt:lpstr>07 programa</vt:lpstr>
      <vt:lpstr>08 programa</vt:lpstr>
      <vt:lpstr>09 programa</vt:lpstr>
      <vt:lpstr>Bendra lentelė</vt:lpstr>
      <vt:lpstr>Asignavimų šaltiniai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cp:lastPrinted>2023-01-17T11:03:01Z</cp:lastPrinted>
  <dcterms:created xsi:type="dcterms:W3CDTF">2022-01-20T11:57:35Z</dcterms:created>
  <dcterms:modified xsi:type="dcterms:W3CDTF">2023-01-17T13:24:48Z</dcterms:modified>
</cp:coreProperties>
</file>