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filterPrivacy="1"/>
  <xr:revisionPtr revIDLastSave="0" documentId="13_ncr:1_{D3999E91-9D93-4B04-B6F5-FE4D30A2932B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001 pr. asig" sheetId="3" r:id="rId1"/>
    <sheet name="001 pr.rod." sheetId="11" r:id="rId2"/>
    <sheet name="002 pr. asig" sheetId="5" r:id="rId3"/>
    <sheet name="002 pr.rod." sheetId="12" r:id="rId4"/>
    <sheet name="003 pr. asig" sheetId="6" r:id="rId5"/>
    <sheet name="003 pr.rod." sheetId="13" r:id="rId6"/>
    <sheet name="004 pr. asig" sheetId="7" r:id="rId7"/>
    <sheet name="004 pr.rod." sheetId="14" r:id="rId8"/>
    <sheet name="005 pr. asig" sheetId="8" r:id="rId9"/>
    <sheet name="005 pr.rod." sheetId="17" r:id="rId10"/>
    <sheet name="006 pr. asig" sheetId="9" r:id="rId11"/>
    <sheet name="006 pr.rod." sheetId="15" r:id="rId12"/>
    <sheet name="007 pr. asig" sheetId="10" r:id="rId13"/>
    <sheet name="007 pr.rod." sheetId="16" r:id="rId14"/>
    <sheet name="bendra" sheetId="18" r:id="rId15"/>
  </sheets>
  <definedNames>
    <definedName name="_xlnm._FilterDatabase" localSheetId="3" hidden="1">'002 pr.rod.'!$A$7:$J$149</definedName>
    <definedName name="_xlnm._FilterDatabase" localSheetId="4" hidden="1">'003 pr. asig'!$A$6:$U$229</definedName>
    <definedName name="_xlnm._FilterDatabase" localSheetId="5" hidden="1">'003 pr.rod.'!$A$7:$J$79</definedName>
    <definedName name="_xlnm._FilterDatabase" localSheetId="7" hidden="1">'004 pr.rod.'!$A$7:$J$7</definedName>
    <definedName name="_xlnm._FilterDatabase" localSheetId="9" hidden="1">'005 pr.rod.'!$A$7:$J$7</definedName>
    <definedName name="_xlnm._FilterDatabase" localSheetId="10" hidden="1">'006 pr. asig'!$A$6:$U$182</definedName>
    <definedName name="_xlnm._FilterDatabase" localSheetId="11" hidden="1">'006 pr.rod.'!$A$7:$J$7</definedName>
    <definedName name="_xlnm._FilterDatabase" localSheetId="13" hidden="1">'007 pr.rod.'!$A$7:$J$7</definedName>
    <definedName name="_xlnm._FilterDatabase" localSheetId="14" hidden="1">bendra!$A$2:$H$28</definedName>
    <definedName name="_xlnm.Print_Area" localSheetId="0">'001 pr. asig'!$A$1:$Y$228</definedName>
    <definedName name="_xlnm.Print_Area" localSheetId="2">'002 pr. asig'!$A$1:$Y$505</definedName>
    <definedName name="_xlnm.Print_Area" localSheetId="4">'003 pr. asig'!$A$1:$X$230</definedName>
    <definedName name="_xlnm.Print_Area" localSheetId="6">'004 pr. asig'!$A$1:$Y$247</definedName>
    <definedName name="_xlnm.Print_Area" localSheetId="8">'005 pr. asig'!$A$1:$Y$249</definedName>
    <definedName name="_xlnm.Print_Area" localSheetId="10">'006 pr. asig'!$A$1:$Y$182</definedName>
    <definedName name="_xlnm.Print_Area" localSheetId="12">'007 pr. asig'!$A$1:$Y$144</definedName>
  </definedNames>
  <calcPr calcId="191029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0" i="9" l="1"/>
  <c r="G228" i="8"/>
  <c r="H228" i="8"/>
  <c r="I228" i="8"/>
  <c r="G229" i="8"/>
  <c r="H229" i="8"/>
  <c r="I229" i="8"/>
  <c r="G230" i="8"/>
  <c r="H230" i="8"/>
  <c r="I230" i="8"/>
  <c r="G232" i="8"/>
  <c r="H232" i="8"/>
  <c r="I232" i="8"/>
  <c r="G233" i="8"/>
  <c r="H233" i="8"/>
  <c r="I233" i="8"/>
  <c r="G234" i="8"/>
  <c r="H234" i="8"/>
  <c r="I234" i="8"/>
  <c r="H231" i="8"/>
  <c r="I231" i="8"/>
  <c r="G231" i="8"/>
  <c r="G232" i="7"/>
  <c r="H232" i="7"/>
  <c r="I232" i="7"/>
  <c r="G226" i="7"/>
  <c r="H226" i="7"/>
  <c r="I226" i="7"/>
  <c r="G227" i="7"/>
  <c r="H227" i="7"/>
  <c r="I227" i="7"/>
  <c r="G228" i="7"/>
  <c r="H228" i="7"/>
  <c r="I228" i="7"/>
  <c r="G229" i="7"/>
  <c r="H229" i="7"/>
  <c r="I229" i="7"/>
  <c r="G230" i="7"/>
  <c r="H230" i="7"/>
  <c r="I230" i="7"/>
  <c r="H231" i="7"/>
  <c r="I231" i="7"/>
  <c r="G231" i="7"/>
  <c r="G214" i="6"/>
  <c r="G208" i="6"/>
  <c r="G33" i="12" l="1"/>
  <c r="F33" i="12"/>
  <c r="E33" i="12"/>
  <c r="D33" i="12"/>
  <c r="C33" i="12"/>
  <c r="B33" i="12"/>
  <c r="A33" i="12"/>
  <c r="B32" i="12"/>
  <c r="A32" i="12"/>
  <c r="G484" i="5"/>
  <c r="H484" i="5"/>
  <c r="G485" i="5"/>
  <c r="H485" i="5"/>
  <c r="I485" i="5"/>
  <c r="G486" i="5"/>
  <c r="H486" i="5"/>
  <c r="I486" i="5"/>
  <c r="G488" i="5"/>
  <c r="H488" i="5"/>
  <c r="I488" i="5"/>
  <c r="G489" i="5"/>
  <c r="H489" i="5"/>
  <c r="I489" i="5"/>
  <c r="G490" i="5"/>
  <c r="H490" i="5"/>
  <c r="I490" i="5"/>
  <c r="H487" i="5"/>
  <c r="I487" i="5"/>
  <c r="G487" i="5"/>
  <c r="G207" i="3" l="1"/>
  <c r="H207" i="3"/>
  <c r="I207" i="3"/>
  <c r="G209" i="3"/>
  <c r="H209" i="3"/>
  <c r="I209" i="3"/>
  <c r="G210" i="3"/>
  <c r="H210" i="3"/>
  <c r="I210" i="3"/>
  <c r="G211" i="3"/>
  <c r="H211" i="3"/>
  <c r="I211" i="3"/>
  <c r="G212" i="3"/>
  <c r="H212" i="3"/>
  <c r="I212" i="3"/>
  <c r="G213" i="3"/>
  <c r="H213" i="3"/>
  <c r="I213" i="3"/>
  <c r="H208" i="3"/>
  <c r="I208" i="3"/>
  <c r="G208" i="3"/>
  <c r="G67" i="5" l="1"/>
  <c r="H67" i="5"/>
  <c r="I67" i="5"/>
  <c r="F67" i="5"/>
  <c r="B37" i="17"/>
  <c r="C37" i="17"/>
  <c r="D37" i="17"/>
  <c r="E37" i="17"/>
  <c r="F37" i="17"/>
  <c r="G37" i="17"/>
  <c r="A37" i="17"/>
  <c r="B36" i="17"/>
  <c r="A36" i="17"/>
  <c r="G88" i="8"/>
  <c r="H88" i="8"/>
  <c r="I88" i="8"/>
  <c r="F88" i="8"/>
  <c r="G211" i="6"/>
  <c r="B64" i="11"/>
  <c r="C64" i="11"/>
  <c r="D64" i="11"/>
  <c r="E64" i="11"/>
  <c r="F64" i="11"/>
  <c r="G64" i="11"/>
  <c r="A64" i="11"/>
  <c r="B22" i="12"/>
  <c r="C22" i="12"/>
  <c r="D22" i="12"/>
  <c r="E22" i="12"/>
  <c r="F22" i="12"/>
  <c r="A22" i="12"/>
  <c r="R88" i="8" l="1"/>
  <c r="A85" i="12"/>
  <c r="B85" i="12"/>
  <c r="C85" i="12"/>
  <c r="D85" i="12"/>
  <c r="E85" i="12"/>
  <c r="F85" i="12"/>
  <c r="G85" i="12"/>
  <c r="I145" i="6"/>
  <c r="B69" i="17" l="1"/>
  <c r="C69" i="17"/>
  <c r="D69" i="17"/>
  <c r="E69" i="17"/>
  <c r="F69" i="17"/>
  <c r="G69" i="17"/>
  <c r="B68" i="17"/>
  <c r="A69" i="17"/>
  <c r="A68" i="17"/>
  <c r="G190" i="8"/>
  <c r="H190" i="8"/>
  <c r="I190" i="8"/>
  <c r="F190" i="8"/>
  <c r="B32" i="14"/>
  <c r="C32" i="14"/>
  <c r="D32" i="14"/>
  <c r="E32" i="14"/>
  <c r="F32" i="14"/>
  <c r="A32" i="14"/>
  <c r="B31" i="14"/>
  <c r="A31" i="14"/>
  <c r="A37" i="14"/>
  <c r="B73" i="12"/>
  <c r="B74" i="12"/>
  <c r="C74" i="12"/>
  <c r="D74" i="12"/>
  <c r="E74" i="12"/>
  <c r="F74" i="12"/>
  <c r="G74" i="12"/>
  <c r="G90" i="7"/>
  <c r="R90" i="7" s="1"/>
  <c r="H90" i="7"/>
  <c r="I90" i="7"/>
  <c r="F90" i="7"/>
  <c r="A74" i="12"/>
  <c r="A73" i="12"/>
  <c r="G209" i="5"/>
  <c r="H209" i="5"/>
  <c r="I209" i="5"/>
  <c r="F209" i="5"/>
  <c r="R190" i="8" l="1"/>
  <c r="R209" i="5"/>
  <c r="K3" i="18"/>
  <c r="L3" i="18"/>
  <c r="J3" i="18"/>
  <c r="I10" i="18"/>
  <c r="I9" i="18"/>
  <c r="I8" i="18"/>
  <c r="I7" i="18"/>
  <c r="I6" i="18"/>
  <c r="I5" i="18"/>
  <c r="I4" i="18"/>
  <c r="D92" i="18"/>
  <c r="E92" i="18"/>
  <c r="C92" i="18"/>
  <c r="D14" i="18"/>
  <c r="E14" i="18"/>
  <c r="C14" i="18"/>
  <c r="A15" i="18"/>
  <c r="A28" i="18" s="1"/>
  <c r="A41" i="18" s="1"/>
  <c r="A54" i="18" s="1"/>
  <c r="A67" i="18" s="1"/>
  <c r="A80" i="18" s="1"/>
  <c r="A93" i="18" s="1"/>
  <c r="A106" i="18" s="1"/>
  <c r="A5" i="18"/>
  <c r="A18" i="18" s="1"/>
  <c r="A31" i="18" s="1"/>
  <c r="A44" i="18" s="1"/>
  <c r="A57" i="18" s="1"/>
  <c r="A70" i="18" s="1"/>
  <c r="A83" i="18" s="1"/>
  <c r="A96" i="18" s="1"/>
  <c r="A6" i="18"/>
  <c r="A19" i="18" s="1"/>
  <c r="A32" i="18" s="1"/>
  <c r="A45" i="18" s="1"/>
  <c r="A58" i="18" s="1"/>
  <c r="A71" i="18" s="1"/>
  <c r="A84" i="18" s="1"/>
  <c r="A97" i="18" s="1"/>
  <c r="A7" i="18"/>
  <c r="A20" i="18" s="1"/>
  <c r="A33" i="18" s="1"/>
  <c r="A46" i="18" s="1"/>
  <c r="A59" i="18" s="1"/>
  <c r="A72" i="18" s="1"/>
  <c r="A85" i="18" s="1"/>
  <c r="A98" i="18" s="1"/>
  <c r="A8" i="18"/>
  <c r="A21" i="18" s="1"/>
  <c r="A34" i="18" s="1"/>
  <c r="A47" i="18" s="1"/>
  <c r="A60" i="18" s="1"/>
  <c r="A73" i="18" s="1"/>
  <c r="A86" i="18" s="1"/>
  <c r="A99" i="18" s="1"/>
  <c r="A9" i="18"/>
  <c r="A22" i="18" s="1"/>
  <c r="A35" i="18" s="1"/>
  <c r="A48" i="18" s="1"/>
  <c r="A61" i="18" s="1"/>
  <c r="A74" i="18" s="1"/>
  <c r="A87" i="18" s="1"/>
  <c r="A100" i="18" s="1"/>
  <c r="A10" i="18"/>
  <c r="A23" i="18" s="1"/>
  <c r="A36" i="18" s="1"/>
  <c r="A49" i="18" s="1"/>
  <c r="A62" i="18" s="1"/>
  <c r="A75" i="18" s="1"/>
  <c r="A88" i="18" s="1"/>
  <c r="A101" i="18" s="1"/>
  <c r="A11" i="18"/>
  <c r="A24" i="18" s="1"/>
  <c r="A37" i="18" s="1"/>
  <c r="A50" i="18" s="1"/>
  <c r="A63" i="18" s="1"/>
  <c r="A76" i="18" s="1"/>
  <c r="A89" i="18" s="1"/>
  <c r="A102" i="18" s="1"/>
  <c r="A12" i="18"/>
  <c r="A25" i="18" s="1"/>
  <c r="A38" i="18" s="1"/>
  <c r="A51" i="18" s="1"/>
  <c r="A64" i="18" s="1"/>
  <c r="A77" i="18" s="1"/>
  <c r="A90" i="18" s="1"/>
  <c r="A103" i="18" s="1"/>
  <c r="A13" i="18"/>
  <c r="A26" i="18" s="1"/>
  <c r="A39" i="18" s="1"/>
  <c r="A52" i="18" s="1"/>
  <c r="A65" i="18" s="1"/>
  <c r="A78" i="18" s="1"/>
  <c r="A91" i="18" s="1"/>
  <c r="A104" i="18" s="1"/>
  <c r="A14" i="18"/>
  <c r="A27" i="18" s="1"/>
  <c r="A40" i="18" s="1"/>
  <c r="A53" i="18" s="1"/>
  <c r="A66" i="18" s="1"/>
  <c r="A79" i="18" s="1"/>
  <c r="A92" i="18" s="1"/>
  <c r="A105" i="18" s="1"/>
  <c r="A4" i="18"/>
  <c r="A17" i="18" s="1"/>
  <c r="A30" i="18" s="1"/>
  <c r="A43" i="18" s="1"/>
  <c r="A56" i="18" s="1"/>
  <c r="A69" i="18" s="1"/>
  <c r="A82" i="18" s="1"/>
  <c r="A95" i="18" s="1"/>
  <c r="C46" i="18" l="1"/>
  <c r="G209" i="6"/>
  <c r="C33" i="18" s="1"/>
  <c r="C20" i="18"/>
  <c r="F22" i="5"/>
  <c r="D6" i="18"/>
  <c r="E6" i="18"/>
  <c r="D7" i="18"/>
  <c r="E7" i="18"/>
  <c r="D8" i="18"/>
  <c r="E8" i="18"/>
  <c r="D9" i="18"/>
  <c r="E9" i="18"/>
  <c r="D10" i="18"/>
  <c r="E10" i="18"/>
  <c r="D11" i="18"/>
  <c r="E11" i="18"/>
  <c r="D12" i="18"/>
  <c r="E12" i="18"/>
  <c r="C7" i="18"/>
  <c r="C8" i="18"/>
  <c r="C9" i="18"/>
  <c r="C10" i="18"/>
  <c r="C11" i="18"/>
  <c r="C12" i="18"/>
  <c r="H195" i="3"/>
  <c r="G187" i="3"/>
  <c r="I178" i="3"/>
  <c r="H178" i="3"/>
  <c r="G178" i="3"/>
  <c r="F178" i="3"/>
  <c r="I170" i="3"/>
  <c r="H170" i="3"/>
  <c r="G170" i="3"/>
  <c r="F170" i="3"/>
  <c r="F151" i="3"/>
  <c r="I143" i="3"/>
  <c r="H143" i="3"/>
  <c r="G143" i="3"/>
  <c r="F143" i="3"/>
  <c r="I135" i="3"/>
  <c r="H135" i="3"/>
  <c r="G135" i="3"/>
  <c r="F135" i="3"/>
  <c r="I127" i="3"/>
  <c r="H127" i="3"/>
  <c r="G127" i="3"/>
  <c r="F127" i="3"/>
  <c r="I119" i="3"/>
  <c r="H119" i="3"/>
  <c r="G119" i="3"/>
  <c r="I111" i="3"/>
  <c r="H111" i="3"/>
  <c r="G111" i="3"/>
  <c r="F111" i="3"/>
  <c r="I102" i="3"/>
  <c r="H102" i="3"/>
  <c r="G102" i="3"/>
  <c r="F102" i="3"/>
  <c r="I94" i="3"/>
  <c r="H94" i="3"/>
  <c r="G94" i="3"/>
  <c r="F94" i="3"/>
  <c r="I34" i="3"/>
  <c r="H34" i="3"/>
  <c r="G34" i="3"/>
  <c r="F34" i="3"/>
  <c r="I10" i="3"/>
  <c r="H10" i="3"/>
  <c r="G10" i="3"/>
  <c r="B65" i="12"/>
  <c r="C65" i="12"/>
  <c r="D65" i="12"/>
  <c r="E65" i="12"/>
  <c r="F65" i="12"/>
  <c r="A65" i="12"/>
  <c r="A66" i="12"/>
  <c r="G90" i="3" l="1"/>
  <c r="E4" i="18"/>
  <c r="E13" i="18" s="1"/>
  <c r="L4" i="18" s="1"/>
  <c r="D4" i="18"/>
  <c r="D13" i="18" s="1"/>
  <c r="K4" i="18" s="1"/>
  <c r="C60" i="18"/>
  <c r="B78" i="17"/>
  <c r="C78" i="17"/>
  <c r="D78" i="17"/>
  <c r="E78" i="17"/>
  <c r="F78" i="17"/>
  <c r="G78" i="17"/>
  <c r="A78" i="17"/>
  <c r="B77" i="17"/>
  <c r="A77" i="17"/>
  <c r="G76" i="17"/>
  <c r="F76" i="17"/>
  <c r="E76" i="17"/>
  <c r="D76" i="17"/>
  <c r="C76" i="17"/>
  <c r="B76" i="17"/>
  <c r="A76" i="17"/>
  <c r="B75" i="17"/>
  <c r="A75" i="17"/>
  <c r="B73" i="17"/>
  <c r="C73" i="17"/>
  <c r="D73" i="17"/>
  <c r="E73" i="17"/>
  <c r="F73" i="17"/>
  <c r="G73" i="17"/>
  <c r="B74" i="17"/>
  <c r="C74" i="17"/>
  <c r="D74" i="17"/>
  <c r="E74" i="17"/>
  <c r="F74" i="17"/>
  <c r="A74" i="17"/>
  <c r="A73" i="17"/>
  <c r="B72" i="17"/>
  <c r="A72" i="17"/>
  <c r="B71" i="17"/>
  <c r="C71" i="17"/>
  <c r="D71" i="17"/>
  <c r="E71" i="17"/>
  <c r="F71" i="17"/>
  <c r="G71" i="17"/>
  <c r="A71" i="17"/>
  <c r="B70" i="17"/>
  <c r="A70" i="17"/>
  <c r="G67" i="17"/>
  <c r="F67" i="17"/>
  <c r="E67" i="17"/>
  <c r="D67" i="17"/>
  <c r="C67" i="17"/>
  <c r="B67" i="17"/>
  <c r="A67" i="17"/>
  <c r="B66" i="17"/>
  <c r="A66" i="17"/>
  <c r="G65" i="17"/>
  <c r="F65" i="17"/>
  <c r="E65" i="17"/>
  <c r="D65" i="17"/>
  <c r="C65" i="17"/>
  <c r="B65" i="17"/>
  <c r="A65" i="17"/>
  <c r="B64" i="17"/>
  <c r="A64" i="17"/>
  <c r="G63" i="17"/>
  <c r="F63" i="17"/>
  <c r="E63" i="17"/>
  <c r="D63" i="17"/>
  <c r="C63" i="17"/>
  <c r="B63" i="17"/>
  <c r="A63" i="17"/>
  <c r="B62" i="17"/>
  <c r="A62" i="17"/>
  <c r="B61" i="17"/>
  <c r="C61" i="17"/>
  <c r="D61" i="17"/>
  <c r="E61" i="17"/>
  <c r="F61" i="17"/>
  <c r="G61" i="17"/>
  <c r="A61" i="17"/>
  <c r="B60" i="17"/>
  <c r="A60" i="17"/>
  <c r="B59" i="17"/>
  <c r="C59" i="17"/>
  <c r="D59" i="17"/>
  <c r="E59" i="17"/>
  <c r="F59" i="17"/>
  <c r="G59" i="17"/>
  <c r="A59" i="17"/>
  <c r="B58" i="17"/>
  <c r="A58" i="17"/>
  <c r="G57" i="17"/>
  <c r="F57" i="17"/>
  <c r="E57" i="17"/>
  <c r="D57" i="17"/>
  <c r="C57" i="17"/>
  <c r="B57" i="17"/>
  <c r="A57" i="17"/>
  <c r="B56" i="17"/>
  <c r="A56" i="17"/>
  <c r="G55" i="17"/>
  <c r="F55" i="17"/>
  <c r="E55" i="17"/>
  <c r="D55" i="17"/>
  <c r="C55" i="17"/>
  <c r="B55" i="17"/>
  <c r="A55" i="17"/>
  <c r="B54" i="17"/>
  <c r="A54" i="17"/>
  <c r="G53" i="17"/>
  <c r="F53" i="17"/>
  <c r="E53" i="17"/>
  <c r="D53" i="17"/>
  <c r="C53" i="17"/>
  <c r="B53" i="17"/>
  <c r="A53" i="17"/>
  <c r="B52" i="17"/>
  <c r="A52" i="17"/>
  <c r="G51" i="17"/>
  <c r="F51" i="17"/>
  <c r="E51" i="17"/>
  <c r="D51" i="17"/>
  <c r="C51" i="17"/>
  <c r="B51" i="17"/>
  <c r="A51" i="17"/>
  <c r="B50" i="17"/>
  <c r="A50" i="17"/>
  <c r="F49" i="17"/>
  <c r="E49" i="17"/>
  <c r="D49" i="17"/>
  <c r="C49" i="17"/>
  <c r="B49" i="17"/>
  <c r="A49" i="17"/>
  <c r="G48" i="17"/>
  <c r="F48" i="17"/>
  <c r="E48" i="17"/>
  <c r="D48" i="17"/>
  <c r="C48" i="17"/>
  <c r="B48" i="17"/>
  <c r="A48" i="17"/>
  <c r="B47" i="17"/>
  <c r="A47" i="17"/>
  <c r="A44" i="17"/>
  <c r="B44" i="17"/>
  <c r="B45" i="17"/>
  <c r="C45" i="17"/>
  <c r="D45" i="17"/>
  <c r="E45" i="17"/>
  <c r="F45" i="17"/>
  <c r="G45" i="17"/>
  <c r="B46" i="17"/>
  <c r="C46" i="17"/>
  <c r="D46" i="17"/>
  <c r="E46" i="17"/>
  <c r="F46" i="17"/>
  <c r="A46" i="17"/>
  <c r="A45" i="17"/>
  <c r="B43" i="17"/>
  <c r="C43" i="17"/>
  <c r="D43" i="17"/>
  <c r="E43" i="17"/>
  <c r="F43" i="17"/>
  <c r="G43" i="17"/>
  <c r="A43" i="17"/>
  <c r="B42" i="17"/>
  <c r="A42" i="17"/>
  <c r="B39" i="17"/>
  <c r="C39" i="17"/>
  <c r="D39" i="17"/>
  <c r="E39" i="17"/>
  <c r="F39" i="17"/>
  <c r="G39" i="17"/>
  <c r="B40" i="17"/>
  <c r="C40" i="17"/>
  <c r="D40" i="17"/>
  <c r="E40" i="17"/>
  <c r="F40" i="17"/>
  <c r="G40" i="17"/>
  <c r="B41" i="17"/>
  <c r="C41" i="17"/>
  <c r="D41" i="17"/>
  <c r="E41" i="17"/>
  <c r="F41" i="17"/>
  <c r="G41" i="17"/>
  <c r="A40" i="17"/>
  <c r="A41" i="17"/>
  <c r="A39" i="17"/>
  <c r="B38" i="17"/>
  <c r="A38" i="17"/>
  <c r="B33" i="17"/>
  <c r="C33" i="17"/>
  <c r="D33" i="17"/>
  <c r="E33" i="17"/>
  <c r="F33" i="17"/>
  <c r="G33" i="17"/>
  <c r="B34" i="17"/>
  <c r="C34" i="17"/>
  <c r="D34" i="17"/>
  <c r="E34" i="17"/>
  <c r="F34" i="17"/>
  <c r="G34" i="17"/>
  <c r="B35" i="17"/>
  <c r="C35" i="17"/>
  <c r="D35" i="17"/>
  <c r="E35" i="17"/>
  <c r="F35" i="17"/>
  <c r="G35" i="17"/>
  <c r="A34" i="17"/>
  <c r="A35" i="17"/>
  <c r="A33" i="17"/>
  <c r="B32" i="17"/>
  <c r="A32" i="17"/>
  <c r="B30" i="17"/>
  <c r="C30" i="17"/>
  <c r="D30" i="17"/>
  <c r="E30" i="17"/>
  <c r="F30" i="17"/>
  <c r="G30" i="17"/>
  <c r="B31" i="17"/>
  <c r="C31" i="17"/>
  <c r="D31" i="17"/>
  <c r="E31" i="17"/>
  <c r="F31" i="17"/>
  <c r="G31" i="17"/>
  <c r="A31" i="17"/>
  <c r="A30" i="17"/>
  <c r="B29" i="17"/>
  <c r="A29" i="17"/>
  <c r="G28" i="17"/>
  <c r="F28" i="17"/>
  <c r="E28" i="17"/>
  <c r="D28" i="17"/>
  <c r="C28" i="17"/>
  <c r="B28" i="17"/>
  <c r="A28" i="17"/>
  <c r="B27" i="17"/>
  <c r="A27" i="17"/>
  <c r="G26" i="17"/>
  <c r="F26" i="17"/>
  <c r="E26" i="17"/>
  <c r="D26" i="17"/>
  <c r="C26" i="17"/>
  <c r="B26" i="17"/>
  <c r="A26" i="17"/>
  <c r="B25" i="17"/>
  <c r="A25" i="17"/>
  <c r="G24" i="17"/>
  <c r="F24" i="17"/>
  <c r="E24" i="17"/>
  <c r="D24" i="17"/>
  <c r="C24" i="17"/>
  <c r="B24" i="17"/>
  <c r="A24" i="17"/>
  <c r="B23" i="17"/>
  <c r="A23" i="17"/>
  <c r="G22" i="17"/>
  <c r="F22" i="17"/>
  <c r="E22" i="17"/>
  <c r="D22" i="17"/>
  <c r="C22" i="17"/>
  <c r="B22" i="17"/>
  <c r="A22" i="17"/>
  <c r="B21" i="17"/>
  <c r="A21" i="17"/>
  <c r="G20" i="17"/>
  <c r="F20" i="17"/>
  <c r="E20" i="17"/>
  <c r="D20" i="17"/>
  <c r="C20" i="17"/>
  <c r="B20" i="17"/>
  <c r="A20" i="17"/>
  <c r="B19" i="17"/>
  <c r="A19" i="17"/>
  <c r="G18" i="17"/>
  <c r="F18" i="17"/>
  <c r="E18" i="17"/>
  <c r="D18" i="17"/>
  <c r="C18" i="17"/>
  <c r="B18" i="17"/>
  <c r="A18" i="17"/>
  <c r="B17" i="17"/>
  <c r="A17" i="17"/>
  <c r="B16" i="17"/>
  <c r="C16" i="17"/>
  <c r="D16" i="17"/>
  <c r="E16" i="17"/>
  <c r="F16" i="17"/>
  <c r="G16" i="17"/>
  <c r="A16" i="17"/>
  <c r="B15" i="17"/>
  <c r="A15" i="17"/>
  <c r="D20" i="18"/>
  <c r="B14" i="17"/>
  <c r="C14" i="17"/>
  <c r="D14" i="17"/>
  <c r="E14" i="17"/>
  <c r="F14" i="17"/>
  <c r="G14" i="17"/>
  <c r="A14" i="17"/>
  <c r="B13" i="17"/>
  <c r="A13" i="17"/>
  <c r="B9" i="17"/>
  <c r="C9" i="17"/>
  <c r="D9" i="17"/>
  <c r="E9" i="17"/>
  <c r="F9" i="17"/>
  <c r="G9" i="17"/>
  <c r="B10" i="17"/>
  <c r="C10" i="17"/>
  <c r="D10" i="17"/>
  <c r="E10" i="17"/>
  <c r="F10" i="17"/>
  <c r="G10" i="17"/>
  <c r="B11" i="17"/>
  <c r="C11" i="17"/>
  <c r="D11" i="17"/>
  <c r="E11" i="17"/>
  <c r="F11" i="17"/>
  <c r="G11" i="17"/>
  <c r="B12" i="17"/>
  <c r="C12" i="17"/>
  <c r="D12" i="17"/>
  <c r="E12" i="17"/>
  <c r="F12" i="17"/>
  <c r="G12" i="17"/>
  <c r="A10" i="17"/>
  <c r="A11" i="17"/>
  <c r="A12" i="17"/>
  <c r="A9" i="17"/>
  <c r="B8" i="17"/>
  <c r="A8" i="17"/>
  <c r="F10" i="9"/>
  <c r="F18" i="9"/>
  <c r="F38" i="9"/>
  <c r="F132" i="9"/>
  <c r="F140" i="9"/>
  <c r="F216" i="8"/>
  <c r="F78" i="8"/>
  <c r="F76" i="8" s="1"/>
  <c r="F20" i="8"/>
  <c r="F28" i="8"/>
  <c r="F36" i="8"/>
  <c r="F44" i="8"/>
  <c r="F52" i="8"/>
  <c r="F60" i="8"/>
  <c r="F82" i="3"/>
  <c r="F74" i="3"/>
  <c r="F66" i="3"/>
  <c r="F58" i="3"/>
  <c r="F50" i="3"/>
  <c r="F277" i="5"/>
  <c r="F261" i="5"/>
  <c r="F201" i="5"/>
  <c r="F192" i="5"/>
  <c r="F58" i="5"/>
  <c r="R67" i="5" s="1"/>
  <c r="F36" i="6"/>
  <c r="F105" i="6"/>
  <c r="F10" i="7"/>
  <c r="F18" i="7"/>
  <c r="F26" i="7"/>
  <c r="F34" i="7"/>
  <c r="F42" i="7"/>
  <c r="F50" i="7"/>
  <c r="F58" i="7"/>
  <c r="F66" i="7"/>
  <c r="F149" i="7"/>
  <c r="F168" i="9" l="1"/>
  <c r="F109" i="8"/>
  <c r="G47" i="16"/>
  <c r="F47" i="16"/>
  <c r="E47" i="16"/>
  <c r="D47" i="16"/>
  <c r="C47" i="16"/>
  <c r="B47" i="16"/>
  <c r="A47" i="16"/>
  <c r="B46" i="16"/>
  <c r="A46" i="16"/>
  <c r="F45" i="16"/>
  <c r="E45" i="16"/>
  <c r="D45" i="16"/>
  <c r="C45" i="16"/>
  <c r="B45" i="16"/>
  <c r="A45" i="16"/>
  <c r="G44" i="16"/>
  <c r="F44" i="16"/>
  <c r="E44" i="16"/>
  <c r="D44" i="16"/>
  <c r="C44" i="16"/>
  <c r="B44" i="16"/>
  <c r="A44" i="16"/>
  <c r="B43" i="16"/>
  <c r="A43" i="16"/>
  <c r="B41" i="16"/>
  <c r="C41" i="16"/>
  <c r="D41" i="16"/>
  <c r="E41" i="16"/>
  <c r="F41" i="16"/>
  <c r="G41" i="16"/>
  <c r="B42" i="16"/>
  <c r="C42" i="16"/>
  <c r="D42" i="16"/>
  <c r="E42" i="16"/>
  <c r="F42" i="16"/>
  <c r="A42" i="16"/>
  <c r="A41" i="16"/>
  <c r="B40" i="16"/>
  <c r="A40" i="16"/>
  <c r="B39" i="16"/>
  <c r="C39" i="16"/>
  <c r="D39" i="16"/>
  <c r="E39" i="16"/>
  <c r="F39" i="16"/>
  <c r="G39" i="16"/>
  <c r="A39" i="16"/>
  <c r="B38" i="16"/>
  <c r="A38" i="16"/>
  <c r="C37" i="16"/>
  <c r="D37" i="16"/>
  <c r="E37" i="16"/>
  <c r="F37" i="16"/>
  <c r="G37" i="16"/>
  <c r="B37" i="16"/>
  <c r="A37" i="16"/>
  <c r="B36" i="16"/>
  <c r="A36" i="16"/>
  <c r="B33" i="16"/>
  <c r="C33" i="16"/>
  <c r="D33" i="16"/>
  <c r="E33" i="16"/>
  <c r="F33" i="16"/>
  <c r="G33" i="16"/>
  <c r="B34" i="16"/>
  <c r="C34" i="16"/>
  <c r="D34" i="16"/>
  <c r="E34" i="16"/>
  <c r="F34" i="16"/>
  <c r="G34" i="16"/>
  <c r="B35" i="16"/>
  <c r="C35" i="16"/>
  <c r="D35" i="16"/>
  <c r="E35" i="16"/>
  <c r="F35" i="16"/>
  <c r="G35" i="16"/>
  <c r="A34" i="16"/>
  <c r="A35" i="16"/>
  <c r="A33" i="16"/>
  <c r="B32" i="16"/>
  <c r="A32" i="16"/>
  <c r="B30" i="16"/>
  <c r="C30" i="16"/>
  <c r="D30" i="16"/>
  <c r="E30" i="16"/>
  <c r="F30" i="16"/>
  <c r="G30" i="16"/>
  <c r="B31" i="16"/>
  <c r="C31" i="16"/>
  <c r="D31" i="16"/>
  <c r="E31" i="16"/>
  <c r="F31" i="16"/>
  <c r="A31" i="16"/>
  <c r="A30" i="16"/>
  <c r="B29" i="16"/>
  <c r="A29" i="16"/>
  <c r="A26" i="16"/>
  <c r="B26" i="16"/>
  <c r="C26" i="16"/>
  <c r="D26" i="16"/>
  <c r="E26" i="16"/>
  <c r="F26" i="16"/>
  <c r="A27" i="16"/>
  <c r="B27" i="16"/>
  <c r="C27" i="16"/>
  <c r="D27" i="16"/>
  <c r="E27" i="16"/>
  <c r="F27" i="16"/>
  <c r="A28" i="16"/>
  <c r="B28" i="16"/>
  <c r="C28" i="16"/>
  <c r="D28" i="16"/>
  <c r="E28" i="16"/>
  <c r="F28" i="16"/>
  <c r="G25" i="16"/>
  <c r="F25" i="16"/>
  <c r="E25" i="16"/>
  <c r="D25" i="16"/>
  <c r="C25" i="16"/>
  <c r="B25" i="16"/>
  <c r="A25" i="16"/>
  <c r="B24" i="16"/>
  <c r="A24" i="16"/>
  <c r="G23" i="16"/>
  <c r="F23" i="16"/>
  <c r="E23" i="16"/>
  <c r="D23" i="16"/>
  <c r="C23" i="16"/>
  <c r="B23" i="16"/>
  <c r="A23" i="16"/>
  <c r="B22" i="16"/>
  <c r="A22" i="16"/>
  <c r="G21" i="16"/>
  <c r="F21" i="16"/>
  <c r="E21" i="16"/>
  <c r="D21" i="16"/>
  <c r="C21" i="16"/>
  <c r="B21" i="16"/>
  <c r="A21" i="16"/>
  <c r="B20" i="16"/>
  <c r="A20" i="16"/>
  <c r="F19" i="16"/>
  <c r="E19" i="16"/>
  <c r="D19" i="16"/>
  <c r="C19" i="16"/>
  <c r="B19" i="16"/>
  <c r="A19" i="16"/>
  <c r="G18" i="16"/>
  <c r="F18" i="16"/>
  <c r="E18" i="16"/>
  <c r="D18" i="16"/>
  <c r="C18" i="16"/>
  <c r="B18" i="16"/>
  <c r="A18" i="16"/>
  <c r="B17" i="16"/>
  <c r="A17" i="16"/>
  <c r="B15" i="16"/>
  <c r="C15" i="16"/>
  <c r="D15" i="16"/>
  <c r="E15" i="16"/>
  <c r="F15" i="16"/>
  <c r="G15" i="16"/>
  <c r="B16" i="16"/>
  <c r="C16" i="16"/>
  <c r="D16" i="16"/>
  <c r="E16" i="16"/>
  <c r="F16" i="16"/>
  <c r="A16" i="16"/>
  <c r="A15" i="16"/>
  <c r="B14" i="16"/>
  <c r="A14" i="16"/>
  <c r="B12" i="16"/>
  <c r="C12" i="16"/>
  <c r="D12" i="16"/>
  <c r="E12" i="16"/>
  <c r="F12" i="16"/>
  <c r="G12" i="16"/>
  <c r="B13" i="16"/>
  <c r="C13" i="16"/>
  <c r="D13" i="16"/>
  <c r="E13" i="16"/>
  <c r="F13" i="16"/>
  <c r="A13" i="16"/>
  <c r="A12" i="16"/>
  <c r="B11" i="16"/>
  <c r="A11" i="16"/>
  <c r="B9" i="16"/>
  <c r="C9" i="16"/>
  <c r="D9" i="16"/>
  <c r="E9" i="16"/>
  <c r="F9" i="16"/>
  <c r="G9" i="16"/>
  <c r="B10" i="16"/>
  <c r="C10" i="16"/>
  <c r="D10" i="16"/>
  <c r="E10" i="16"/>
  <c r="F10" i="16"/>
  <c r="G10" i="16"/>
  <c r="A10" i="16"/>
  <c r="A9" i="16"/>
  <c r="B8" i="16"/>
  <c r="A8" i="16"/>
  <c r="G124" i="10"/>
  <c r="C85" i="18" s="1"/>
  <c r="G56" i="15"/>
  <c r="F56" i="15"/>
  <c r="E56" i="15"/>
  <c r="D56" i="15"/>
  <c r="C56" i="15"/>
  <c r="B56" i="15"/>
  <c r="A56" i="15"/>
  <c r="B55" i="15"/>
  <c r="A55" i="15"/>
  <c r="G54" i="15"/>
  <c r="F54" i="15"/>
  <c r="E54" i="15"/>
  <c r="D54" i="15"/>
  <c r="C54" i="15"/>
  <c r="B54" i="15"/>
  <c r="A54" i="15"/>
  <c r="B53" i="15"/>
  <c r="A53" i="15"/>
  <c r="G52" i="15"/>
  <c r="F52" i="15"/>
  <c r="E52" i="15"/>
  <c r="D52" i="15"/>
  <c r="C52" i="15"/>
  <c r="B52" i="15"/>
  <c r="A52" i="15"/>
  <c r="B51" i="15"/>
  <c r="A51" i="15"/>
  <c r="G50" i="15"/>
  <c r="F50" i="15"/>
  <c r="E50" i="15"/>
  <c r="D50" i="15"/>
  <c r="C50" i="15"/>
  <c r="B50" i="15"/>
  <c r="A50" i="15"/>
  <c r="B49" i="15"/>
  <c r="A49" i="15"/>
  <c r="B48" i="15"/>
  <c r="C48" i="15"/>
  <c r="D48" i="15"/>
  <c r="E48" i="15"/>
  <c r="F48" i="15"/>
  <c r="G48" i="15"/>
  <c r="A48" i="15"/>
  <c r="B47" i="15"/>
  <c r="A47" i="15"/>
  <c r="B46" i="15"/>
  <c r="C46" i="15"/>
  <c r="D46" i="15"/>
  <c r="E46" i="15"/>
  <c r="F46" i="15"/>
  <c r="G46" i="15"/>
  <c r="A46" i="15"/>
  <c r="B45" i="15"/>
  <c r="A45" i="15"/>
  <c r="B44" i="15"/>
  <c r="C44" i="15"/>
  <c r="D44" i="15"/>
  <c r="E44" i="15"/>
  <c r="F44" i="15"/>
  <c r="G44" i="15"/>
  <c r="A44" i="15"/>
  <c r="B43" i="15"/>
  <c r="A43" i="15"/>
  <c r="B40" i="15"/>
  <c r="C40" i="15"/>
  <c r="D40" i="15"/>
  <c r="E40" i="15"/>
  <c r="F40" i="15"/>
  <c r="G40" i="15"/>
  <c r="A40" i="15"/>
  <c r="B42" i="15"/>
  <c r="C42" i="15"/>
  <c r="D42" i="15"/>
  <c r="E42" i="15"/>
  <c r="F42" i="15"/>
  <c r="G42" i="15"/>
  <c r="A42" i="15"/>
  <c r="B41" i="15"/>
  <c r="A41" i="15"/>
  <c r="B39" i="15"/>
  <c r="A39" i="15"/>
  <c r="B38" i="15"/>
  <c r="C38" i="15"/>
  <c r="D38" i="15"/>
  <c r="E38" i="15"/>
  <c r="F38" i="15"/>
  <c r="G38" i="15"/>
  <c r="A38" i="15"/>
  <c r="B37" i="15"/>
  <c r="A37" i="15"/>
  <c r="B36" i="15"/>
  <c r="C36" i="15"/>
  <c r="D36" i="15"/>
  <c r="E36" i="15"/>
  <c r="F36" i="15"/>
  <c r="G36" i="15"/>
  <c r="A36" i="15"/>
  <c r="B35" i="15"/>
  <c r="A35" i="15"/>
  <c r="B34" i="15"/>
  <c r="C34" i="15"/>
  <c r="D34" i="15"/>
  <c r="E34" i="15"/>
  <c r="F34" i="15"/>
  <c r="G34" i="15"/>
  <c r="A34" i="15"/>
  <c r="B33" i="15"/>
  <c r="A33" i="15"/>
  <c r="B30" i="15"/>
  <c r="C30" i="15"/>
  <c r="D30" i="15"/>
  <c r="E30" i="15"/>
  <c r="F30" i="15"/>
  <c r="G30" i="15"/>
  <c r="B31" i="15"/>
  <c r="C31" i="15"/>
  <c r="D31" i="15"/>
  <c r="E31" i="15"/>
  <c r="F31" i="15"/>
  <c r="G31" i="15"/>
  <c r="B32" i="15"/>
  <c r="C32" i="15"/>
  <c r="D32" i="15"/>
  <c r="E32" i="15"/>
  <c r="F32" i="15"/>
  <c r="G32" i="15"/>
  <c r="A31" i="15"/>
  <c r="A32" i="15"/>
  <c r="A30" i="15"/>
  <c r="B29" i="15"/>
  <c r="A29" i="15"/>
  <c r="B28" i="15"/>
  <c r="C28" i="15"/>
  <c r="D28" i="15"/>
  <c r="E28" i="15"/>
  <c r="F28" i="15"/>
  <c r="G28" i="15"/>
  <c r="A28" i="15"/>
  <c r="B27" i="15"/>
  <c r="A27" i="15"/>
  <c r="B25" i="15"/>
  <c r="C25" i="15"/>
  <c r="D25" i="15"/>
  <c r="E25" i="15"/>
  <c r="F25" i="15"/>
  <c r="G25" i="15"/>
  <c r="B26" i="15"/>
  <c r="C26" i="15"/>
  <c r="D26" i="15"/>
  <c r="E26" i="15"/>
  <c r="F26" i="15"/>
  <c r="G26" i="15"/>
  <c r="A26" i="15"/>
  <c r="A25" i="15"/>
  <c r="B24" i="15"/>
  <c r="A24" i="15"/>
  <c r="B23" i="15"/>
  <c r="C23" i="15"/>
  <c r="D23" i="15"/>
  <c r="E23" i="15"/>
  <c r="F23" i="15"/>
  <c r="G23" i="15"/>
  <c r="A23" i="15"/>
  <c r="G64" i="14"/>
  <c r="G40" i="14"/>
  <c r="B22" i="15"/>
  <c r="A22" i="15"/>
  <c r="B21" i="15"/>
  <c r="C21" i="15"/>
  <c r="D21" i="15"/>
  <c r="E21" i="15"/>
  <c r="F21" i="15"/>
  <c r="G21" i="15"/>
  <c r="A21" i="15"/>
  <c r="B20" i="15"/>
  <c r="A20" i="15"/>
  <c r="B16" i="15"/>
  <c r="C16" i="15"/>
  <c r="D16" i="15"/>
  <c r="E16" i="15"/>
  <c r="F16" i="15"/>
  <c r="G16" i="15"/>
  <c r="B17" i="15"/>
  <c r="C17" i="15"/>
  <c r="D17" i="15"/>
  <c r="E17" i="15"/>
  <c r="F17" i="15"/>
  <c r="G17" i="15"/>
  <c r="B18" i="15"/>
  <c r="C18" i="15"/>
  <c r="D18" i="15"/>
  <c r="E18" i="15"/>
  <c r="F18" i="15"/>
  <c r="G18" i="15"/>
  <c r="B19" i="15"/>
  <c r="C19" i="15"/>
  <c r="D19" i="15"/>
  <c r="E19" i="15"/>
  <c r="F19" i="15"/>
  <c r="G19" i="15"/>
  <c r="A17" i="15"/>
  <c r="A18" i="15"/>
  <c r="A19" i="15"/>
  <c r="A16" i="15"/>
  <c r="B15" i="15"/>
  <c r="A15" i="15"/>
  <c r="B14" i="15"/>
  <c r="C14" i="15"/>
  <c r="D14" i="15"/>
  <c r="E14" i="15"/>
  <c r="F14" i="15"/>
  <c r="G14" i="15"/>
  <c r="A14" i="15"/>
  <c r="B13" i="15"/>
  <c r="A13" i="15"/>
  <c r="B12" i="15"/>
  <c r="C12" i="15"/>
  <c r="D12" i="15"/>
  <c r="E12" i="15"/>
  <c r="F12" i="15"/>
  <c r="G12" i="15"/>
  <c r="A12" i="15"/>
  <c r="B11" i="15"/>
  <c r="A11" i="15"/>
  <c r="B9" i="15"/>
  <c r="C9" i="15"/>
  <c r="D9" i="15"/>
  <c r="E9" i="15"/>
  <c r="F9" i="15"/>
  <c r="G9" i="15"/>
  <c r="B10" i="15"/>
  <c r="C10" i="15"/>
  <c r="D10" i="15"/>
  <c r="E10" i="15"/>
  <c r="F10" i="15"/>
  <c r="G10" i="15"/>
  <c r="A10" i="15"/>
  <c r="A9" i="15"/>
  <c r="B8" i="15"/>
  <c r="A8" i="15"/>
  <c r="G162" i="9"/>
  <c r="C73" i="18" s="1"/>
  <c r="B19" i="14" l="1"/>
  <c r="A19" i="14"/>
  <c r="B18" i="14"/>
  <c r="C18" i="14"/>
  <c r="D18" i="14"/>
  <c r="E18" i="14"/>
  <c r="F18" i="14"/>
  <c r="G18" i="14"/>
  <c r="A18" i="14"/>
  <c r="A16" i="14"/>
  <c r="B16" i="14"/>
  <c r="C16" i="14"/>
  <c r="D16" i="14"/>
  <c r="E16" i="14"/>
  <c r="F16" i="14"/>
  <c r="G16" i="14"/>
  <c r="B17" i="14"/>
  <c r="A17" i="14"/>
  <c r="G68" i="14"/>
  <c r="F68" i="14"/>
  <c r="E68" i="14"/>
  <c r="D68" i="14"/>
  <c r="C68" i="14"/>
  <c r="B68" i="14"/>
  <c r="A68" i="14"/>
  <c r="B67" i="14"/>
  <c r="A67" i="14"/>
  <c r="G66" i="14"/>
  <c r="F66" i="14"/>
  <c r="E66" i="14"/>
  <c r="D66" i="14"/>
  <c r="C66" i="14"/>
  <c r="B66" i="14"/>
  <c r="A66" i="14"/>
  <c r="B65" i="14"/>
  <c r="A65" i="14"/>
  <c r="B64" i="14"/>
  <c r="C64" i="14"/>
  <c r="D64" i="14"/>
  <c r="E64" i="14"/>
  <c r="F64" i="14"/>
  <c r="A64" i="14"/>
  <c r="B63" i="14"/>
  <c r="A63" i="14"/>
  <c r="B62" i="14"/>
  <c r="C62" i="14"/>
  <c r="D62" i="14"/>
  <c r="E62" i="14"/>
  <c r="F62" i="14"/>
  <c r="G62" i="14"/>
  <c r="A62" i="14"/>
  <c r="B61" i="14"/>
  <c r="A61" i="14"/>
  <c r="G60" i="14"/>
  <c r="F60" i="14"/>
  <c r="E60" i="14"/>
  <c r="D60" i="14"/>
  <c r="C60" i="14"/>
  <c r="B60" i="14"/>
  <c r="A60" i="14"/>
  <c r="B59" i="14"/>
  <c r="A59" i="14"/>
  <c r="G58" i="14"/>
  <c r="F58" i="14"/>
  <c r="E58" i="14"/>
  <c r="D58" i="14"/>
  <c r="C58" i="14"/>
  <c r="B58" i="14"/>
  <c r="A58" i="14"/>
  <c r="B57" i="14"/>
  <c r="A57" i="14"/>
  <c r="B56" i="14"/>
  <c r="C56" i="14"/>
  <c r="D56" i="14"/>
  <c r="E56" i="14"/>
  <c r="F56" i="14"/>
  <c r="G56" i="14"/>
  <c r="A56" i="14"/>
  <c r="B55" i="14"/>
  <c r="A55" i="14"/>
  <c r="B54" i="14"/>
  <c r="C54" i="14"/>
  <c r="D54" i="14"/>
  <c r="E54" i="14"/>
  <c r="F54" i="14"/>
  <c r="G54" i="14"/>
  <c r="A54" i="14"/>
  <c r="B53" i="14"/>
  <c r="A53" i="14"/>
  <c r="G30" i="14"/>
  <c r="F30" i="14"/>
  <c r="E30" i="14"/>
  <c r="D30" i="14"/>
  <c r="C30" i="14"/>
  <c r="B30" i="14"/>
  <c r="A30" i="14"/>
  <c r="B29" i="14"/>
  <c r="A29" i="14"/>
  <c r="G52" i="14"/>
  <c r="F52" i="14"/>
  <c r="E52" i="14"/>
  <c r="D52" i="14"/>
  <c r="C52" i="14"/>
  <c r="B52" i="14"/>
  <c r="A52" i="14"/>
  <c r="B51" i="14"/>
  <c r="A51" i="14"/>
  <c r="G50" i="14"/>
  <c r="F50" i="14"/>
  <c r="E50" i="14"/>
  <c r="D50" i="14"/>
  <c r="C50" i="14"/>
  <c r="B50" i="14"/>
  <c r="A50" i="14"/>
  <c r="B49" i="14"/>
  <c r="A49" i="14"/>
  <c r="B48" i="14"/>
  <c r="C48" i="14"/>
  <c r="D48" i="14"/>
  <c r="E48" i="14"/>
  <c r="F48" i="14"/>
  <c r="G48" i="14"/>
  <c r="A48" i="14"/>
  <c r="B47" i="14"/>
  <c r="A47" i="14"/>
  <c r="B46" i="14"/>
  <c r="C46" i="14"/>
  <c r="D46" i="14"/>
  <c r="E46" i="14"/>
  <c r="F46" i="14"/>
  <c r="G46" i="14"/>
  <c r="A46" i="14"/>
  <c r="B45" i="14"/>
  <c r="A45" i="14"/>
  <c r="B44" i="14"/>
  <c r="C44" i="14"/>
  <c r="D44" i="14"/>
  <c r="E44" i="14"/>
  <c r="F44" i="14"/>
  <c r="G44" i="14"/>
  <c r="A44" i="14"/>
  <c r="B43" i="14"/>
  <c r="A43" i="14"/>
  <c r="B42" i="14"/>
  <c r="C42" i="14"/>
  <c r="D42" i="14"/>
  <c r="E42" i="14"/>
  <c r="F42" i="14"/>
  <c r="G42" i="14"/>
  <c r="A42" i="14"/>
  <c r="B41" i="14"/>
  <c r="A41" i="14"/>
  <c r="B40" i="14"/>
  <c r="C40" i="14"/>
  <c r="D40" i="14"/>
  <c r="E40" i="14"/>
  <c r="F40" i="14"/>
  <c r="A40" i="14"/>
  <c r="B39" i="14"/>
  <c r="A39" i="14"/>
  <c r="B38" i="14"/>
  <c r="C38" i="14"/>
  <c r="D38" i="14"/>
  <c r="E38" i="14"/>
  <c r="F38" i="14"/>
  <c r="G38" i="14"/>
  <c r="A38" i="14"/>
  <c r="B37" i="14"/>
  <c r="B34" i="14"/>
  <c r="C34" i="14"/>
  <c r="D34" i="14"/>
  <c r="E34" i="14"/>
  <c r="F34" i="14"/>
  <c r="G34" i="14"/>
  <c r="B35" i="14"/>
  <c r="C35" i="14"/>
  <c r="D35" i="14"/>
  <c r="E35" i="14"/>
  <c r="F35" i="14"/>
  <c r="G35" i="14"/>
  <c r="B36" i="14"/>
  <c r="C36" i="14"/>
  <c r="D36" i="14"/>
  <c r="E36" i="14"/>
  <c r="F36" i="14"/>
  <c r="G36" i="14"/>
  <c r="A35" i="14"/>
  <c r="A36" i="14"/>
  <c r="A34" i="14"/>
  <c r="B33" i="14"/>
  <c r="A33" i="14"/>
  <c r="G28" i="14"/>
  <c r="F28" i="14"/>
  <c r="E28" i="14"/>
  <c r="D28" i="14"/>
  <c r="C28" i="14"/>
  <c r="B28" i="14"/>
  <c r="A28" i="14"/>
  <c r="B27" i="14"/>
  <c r="A27" i="14"/>
  <c r="G26" i="14"/>
  <c r="F26" i="14"/>
  <c r="E26" i="14"/>
  <c r="D26" i="14"/>
  <c r="C26" i="14"/>
  <c r="B26" i="14"/>
  <c r="A26" i="14"/>
  <c r="B25" i="14"/>
  <c r="A25" i="14"/>
  <c r="B24" i="14"/>
  <c r="C24" i="14"/>
  <c r="D24" i="14"/>
  <c r="E24" i="14"/>
  <c r="F24" i="14"/>
  <c r="G24" i="14"/>
  <c r="A24" i="14"/>
  <c r="B23" i="14"/>
  <c r="A23" i="14"/>
  <c r="B22" i="14"/>
  <c r="C22" i="14"/>
  <c r="D22" i="14"/>
  <c r="E22" i="14"/>
  <c r="F22" i="14"/>
  <c r="G22" i="14"/>
  <c r="A22" i="14"/>
  <c r="B21" i="14"/>
  <c r="A21" i="14"/>
  <c r="B20" i="14"/>
  <c r="C20" i="14"/>
  <c r="D20" i="14"/>
  <c r="E20" i="14"/>
  <c r="F20" i="14"/>
  <c r="G20" i="14"/>
  <c r="A20" i="14"/>
  <c r="B15" i="14"/>
  <c r="A15" i="14"/>
  <c r="B14" i="14"/>
  <c r="C14" i="14"/>
  <c r="D14" i="14"/>
  <c r="E14" i="14"/>
  <c r="F14" i="14"/>
  <c r="G14" i="14"/>
  <c r="A14" i="14"/>
  <c r="B13" i="14"/>
  <c r="A13" i="14"/>
  <c r="G12" i="14"/>
  <c r="B12" i="14"/>
  <c r="C12" i="14"/>
  <c r="D12" i="14"/>
  <c r="E12" i="14"/>
  <c r="F12" i="14"/>
  <c r="A12" i="14"/>
  <c r="B11" i="14"/>
  <c r="A11" i="14"/>
  <c r="B9" i="14"/>
  <c r="C9" i="14"/>
  <c r="D9" i="14"/>
  <c r="E9" i="14"/>
  <c r="F9" i="14"/>
  <c r="G9" i="14"/>
  <c r="B10" i="14"/>
  <c r="C10" i="14"/>
  <c r="D10" i="14"/>
  <c r="E10" i="14"/>
  <c r="F10" i="14"/>
  <c r="G10" i="14"/>
  <c r="A10" i="14"/>
  <c r="A9" i="14"/>
  <c r="B8" i="14"/>
  <c r="A8" i="14"/>
  <c r="C47" i="18"/>
  <c r="D47" i="18"/>
  <c r="E47" i="18"/>
  <c r="C48" i="18"/>
  <c r="D48" i="18"/>
  <c r="C49" i="18"/>
  <c r="D49" i="18"/>
  <c r="E49" i="18"/>
  <c r="C50" i="18"/>
  <c r="D50" i="18"/>
  <c r="E50" i="18"/>
  <c r="C51" i="18"/>
  <c r="D51" i="18"/>
  <c r="E51" i="18"/>
  <c r="C45" i="18"/>
  <c r="D45" i="18"/>
  <c r="D46" i="18"/>
  <c r="E46" i="18"/>
  <c r="B79" i="13"/>
  <c r="C79" i="13"/>
  <c r="D79" i="13"/>
  <c r="E79" i="13"/>
  <c r="F79" i="13"/>
  <c r="G79" i="13"/>
  <c r="A79" i="13"/>
  <c r="B78" i="13"/>
  <c r="A78" i="13"/>
  <c r="B76" i="13"/>
  <c r="C76" i="13"/>
  <c r="D76" i="13"/>
  <c r="E76" i="13"/>
  <c r="F76" i="13"/>
  <c r="G76" i="13"/>
  <c r="B77" i="13"/>
  <c r="C77" i="13"/>
  <c r="D77" i="13"/>
  <c r="E77" i="13"/>
  <c r="F77" i="13"/>
  <c r="A77" i="13"/>
  <c r="A76" i="13"/>
  <c r="B75" i="13"/>
  <c r="A75" i="13"/>
  <c r="B73" i="13"/>
  <c r="C73" i="13"/>
  <c r="D73" i="13"/>
  <c r="E73" i="13"/>
  <c r="F73" i="13"/>
  <c r="G73" i="13"/>
  <c r="B74" i="13"/>
  <c r="C74" i="13"/>
  <c r="D74" i="13"/>
  <c r="E74" i="13"/>
  <c r="F74" i="13"/>
  <c r="A74" i="13"/>
  <c r="A73" i="13"/>
  <c r="B72" i="13"/>
  <c r="A72" i="13"/>
  <c r="B71" i="13"/>
  <c r="C71" i="13"/>
  <c r="D71" i="13"/>
  <c r="E71" i="13"/>
  <c r="F71" i="13"/>
  <c r="G71" i="13"/>
  <c r="A71" i="13"/>
  <c r="B70" i="13"/>
  <c r="A70" i="13"/>
  <c r="B69" i="13"/>
  <c r="C69" i="13"/>
  <c r="D69" i="13"/>
  <c r="E69" i="13"/>
  <c r="F69" i="13"/>
  <c r="G69" i="13"/>
  <c r="A69" i="13"/>
  <c r="B68" i="13"/>
  <c r="A68" i="13"/>
  <c r="B67" i="13"/>
  <c r="C67" i="13"/>
  <c r="D67" i="13"/>
  <c r="E67" i="13"/>
  <c r="F67" i="13"/>
  <c r="G67" i="13"/>
  <c r="A67" i="13"/>
  <c r="B66" i="13"/>
  <c r="A66" i="13"/>
  <c r="B64" i="13"/>
  <c r="C64" i="13"/>
  <c r="D64" i="13"/>
  <c r="E64" i="13"/>
  <c r="F64" i="13"/>
  <c r="G64" i="13"/>
  <c r="B65" i="13"/>
  <c r="C65" i="13"/>
  <c r="D65" i="13"/>
  <c r="E65" i="13"/>
  <c r="F65" i="13"/>
  <c r="G65" i="13"/>
  <c r="A65" i="13"/>
  <c r="A64" i="13"/>
  <c r="B63" i="13"/>
  <c r="A63" i="13"/>
  <c r="B62" i="13"/>
  <c r="C62" i="13"/>
  <c r="D62" i="13"/>
  <c r="E62" i="13"/>
  <c r="F62" i="13"/>
  <c r="G62" i="13"/>
  <c r="A62" i="13"/>
  <c r="B61" i="13"/>
  <c r="A61" i="13"/>
  <c r="B59" i="13"/>
  <c r="C59" i="13"/>
  <c r="D59" i="13"/>
  <c r="E59" i="13"/>
  <c r="F59" i="13"/>
  <c r="G59" i="13"/>
  <c r="B60" i="13"/>
  <c r="C60" i="13"/>
  <c r="D60" i="13"/>
  <c r="E60" i="13"/>
  <c r="F60" i="13"/>
  <c r="A60" i="13"/>
  <c r="A59" i="13"/>
  <c r="B58" i="13"/>
  <c r="A58" i="13"/>
  <c r="B53" i="13"/>
  <c r="C53" i="13"/>
  <c r="D53" i="13"/>
  <c r="E53" i="13"/>
  <c r="F53" i="13"/>
  <c r="G53" i="13"/>
  <c r="B54" i="13"/>
  <c r="C54" i="13"/>
  <c r="D54" i="13"/>
  <c r="E54" i="13"/>
  <c r="F54" i="13"/>
  <c r="G54" i="13"/>
  <c r="B55" i="13"/>
  <c r="C55" i="13"/>
  <c r="D55" i="13"/>
  <c r="E55" i="13"/>
  <c r="F55" i="13"/>
  <c r="G55" i="13"/>
  <c r="B56" i="13"/>
  <c r="C56" i="13"/>
  <c r="D56" i="13"/>
  <c r="E56" i="13"/>
  <c r="F56" i="13"/>
  <c r="G56" i="13"/>
  <c r="B57" i="13"/>
  <c r="C57" i="13"/>
  <c r="D57" i="13"/>
  <c r="E57" i="13"/>
  <c r="F57" i="13"/>
  <c r="G57" i="13"/>
  <c r="A54" i="13"/>
  <c r="A55" i="13"/>
  <c r="A56" i="13"/>
  <c r="A57" i="13"/>
  <c r="A53" i="13"/>
  <c r="B52" i="13"/>
  <c r="A52" i="13"/>
  <c r="B49" i="13"/>
  <c r="C49" i="13"/>
  <c r="D49" i="13"/>
  <c r="E49" i="13"/>
  <c r="F49" i="13"/>
  <c r="G49" i="13"/>
  <c r="B50" i="13"/>
  <c r="C50" i="13"/>
  <c r="D50" i="13"/>
  <c r="E50" i="13"/>
  <c r="F50" i="13"/>
  <c r="G50" i="13"/>
  <c r="B51" i="13"/>
  <c r="C51" i="13"/>
  <c r="D51" i="13"/>
  <c r="E51" i="13"/>
  <c r="F51" i="13"/>
  <c r="G51" i="13"/>
  <c r="A50" i="13"/>
  <c r="A51" i="13"/>
  <c r="A49" i="13"/>
  <c r="B48" i="13"/>
  <c r="A48" i="13"/>
  <c r="B47" i="13"/>
  <c r="C47" i="13"/>
  <c r="D47" i="13"/>
  <c r="E47" i="13"/>
  <c r="F47" i="13"/>
  <c r="G47" i="13"/>
  <c r="A47" i="13"/>
  <c r="B46" i="13"/>
  <c r="A46" i="13"/>
  <c r="B45" i="13"/>
  <c r="C45" i="13"/>
  <c r="D45" i="13"/>
  <c r="E45" i="13"/>
  <c r="F45" i="13"/>
  <c r="G45" i="13"/>
  <c r="A45" i="13"/>
  <c r="B44" i="13"/>
  <c r="A44" i="13"/>
  <c r="B39" i="13"/>
  <c r="C39" i="13"/>
  <c r="D39" i="13"/>
  <c r="E39" i="13"/>
  <c r="F39" i="13"/>
  <c r="G39" i="13"/>
  <c r="B40" i="13"/>
  <c r="C40" i="13"/>
  <c r="D40" i="13"/>
  <c r="E40" i="13"/>
  <c r="F40" i="13"/>
  <c r="B41" i="13"/>
  <c r="C41" i="13"/>
  <c r="D41" i="13"/>
  <c r="E41" i="13"/>
  <c r="F41" i="13"/>
  <c r="B42" i="13"/>
  <c r="C42" i="13"/>
  <c r="D42" i="13"/>
  <c r="E42" i="13"/>
  <c r="F42" i="13"/>
  <c r="B43" i="13"/>
  <c r="C43" i="13"/>
  <c r="D43" i="13"/>
  <c r="E43" i="13"/>
  <c r="F43" i="13"/>
  <c r="A40" i="13"/>
  <c r="A41" i="13"/>
  <c r="A42" i="13"/>
  <c r="A43" i="13"/>
  <c r="A39" i="13"/>
  <c r="B38" i="13"/>
  <c r="A38" i="13"/>
  <c r="B34" i="13"/>
  <c r="C34" i="13"/>
  <c r="D34" i="13"/>
  <c r="E34" i="13"/>
  <c r="F34" i="13"/>
  <c r="G34" i="13"/>
  <c r="B35" i="13"/>
  <c r="C35" i="13"/>
  <c r="D35" i="13"/>
  <c r="E35" i="13"/>
  <c r="F35" i="13"/>
  <c r="B36" i="13"/>
  <c r="C36" i="13"/>
  <c r="D36" i="13"/>
  <c r="E36" i="13"/>
  <c r="F36" i="13"/>
  <c r="B37" i="13"/>
  <c r="C37" i="13"/>
  <c r="D37" i="13"/>
  <c r="E37" i="13"/>
  <c r="F37" i="13"/>
  <c r="A35" i="13"/>
  <c r="A36" i="13"/>
  <c r="A37" i="13"/>
  <c r="A34" i="13"/>
  <c r="B33" i="13"/>
  <c r="A33" i="13"/>
  <c r="B30" i="13"/>
  <c r="C30" i="13"/>
  <c r="D30" i="13"/>
  <c r="E30" i="13"/>
  <c r="F30" i="13"/>
  <c r="G30" i="13"/>
  <c r="B31" i="13"/>
  <c r="C31" i="13"/>
  <c r="D31" i="13"/>
  <c r="E31" i="13"/>
  <c r="F31" i="13"/>
  <c r="B32" i="13"/>
  <c r="C32" i="13"/>
  <c r="D32" i="13"/>
  <c r="E32" i="13"/>
  <c r="F32" i="13"/>
  <c r="A31" i="13"/>
  <c r="A32" i="13"/>
  <c r="A30" i="13"/>
  <c r="B29" i="13"/>
  <c r="A29" i="13"/>
  <c r="B28" i="13"/>
  <c r="C28" i="13"/>
  <c r="D28" i="13"/>
  <c r="E28" i="13"/>
  <c r="F28" i="13"/>
  <c r="G28" i="13"/>
  <c r="B27" i="13"/>
  <c r="A28" i="13"/>
  <c r="A27" i="13"/>
  <c r="B24" i="13"/>
  <c r="C24" i="13"/>
  <c r="D24" i="13"/>
  <c r="E24" i="13"/>
  <c r="F24" i="13"/>
  <c r="G24" i="13"/>
  <c r="B25" i="13"/>
  <c r="C25" i="13"/>
  <c r="D25" i="13"/>
  <c r="E25" i="13"/>
  <c r="F25" i="13"/>
  <c r="G25" i="13"/>
  <c r="B26" i="13"/>
  <c r="C26" i="13"/>
  <c r="D26" i="13"/>
  <c r="E26" i="13"/>
  <c r="F26" i="13"/>
  <c r="G26" i="13"/>
  <c r="A25" i="13"/>
  <c r="A26" i="13"/>
  <c r="A24" i="13"/>
  <c r="B23" i="13"/>
  <c r="A23" i="13"/>
  <c r="F139" i="6"/>
  <c r="B22" i="13"/>
  <c r="C22" i="13"/>
  <c r="D22" i="13"/>
  <c r="E22" i="13"/>
  <c r="F22" i="13"/>
  <c r="G22" i="13"/>
  <c r="A22" i="13"/>
  <c r="B21" i="13"/>
  <c r="A21" i="13"/>
  <c r="B20" i="13"/>
  <c r="C20" i="13"/>
  <c r="D20" i="13"/>
  <c r="E20" i="13"/>
  <c r="F20" i="13"/>
  <c r="G20" i="13"/>
  <c r="A20" i="13"/>
  <c r="B19" i="13"/>
  <c r="A19" i="13"/>
  <c r="B18" i="13"/>
  <c r="C18" i="13"/>
  <c r="D18" i="13"/>
  <c r="E18" i="13"/>
  <c r="F18" i="13"/>
  <c r="G18" i="13"/>
  <c r="A18" i="13"/>
  <c r="B17" i="13"/>
  <c r="A17" i="13"/>
  <c r="G16" i="13"/>
  <c r="B16" i="13"/>
  <c r="C16" i="13"/>
  <c r="D16" i="13"/>
  <c r="E16" i="13"/>
  <c r="F16" i="13"/>
  <c r="A16" i="13"/>
  <c r="B15" i="13"/>
  <c r="A15" i="13"/>
  <c r="G13" i="13"/>
  <c r="B13" i="13"/>
  <c r="C13" i="13"/>
  <c r="D13" i="13"/>
  <c r="E13" i="13"/>
  <c r="F13" i="13"/>
  <c r="B14" i="13"/>
  <c r="C14" i="13"/>
  <c r="D14" i="13"/>
  <c r="E14" i="13"/>
  <c r="F14" i="13"/>
  <c r="A14" i="13"/>
  <c r="A13" i="13"/>
  <c r="B12" i="13"/>
  <c r="A12" i="13"/>
  <c r="B9" i="13"/>
  <c r="C9" i="13"/>
  <c r="D9" i="13"/>
  <c r="E9" i="13"/>
  <c r="F9" i="13"/>
  <c r="G9" i="13"/>
  <c r="B10" i="13"/>
  <c r="C10" i="13"/>
  <c r="D10" i="13"/>
  <c r="E10" i="13"/>
  <c r="F10" i="13"/>
  <c r="G10" i="13"/>
  <c r="B11" i="13"/>
  <c r="C11" i="13"/>
  <c r="D11" i="13"/>
  <c r="E11" i="13"/>
  <c r="F11" i="13"/>
  <c r="G11" i="13"/>
  <c r="A10" i="13"/>
  <c r="A11" i="13"/>
  <c r="A9" i="13"/>
  <c r="B8" i="13"/>
  <c r="A8" i="13"/>
  <c r="B108" i="12"/>
  <c r="A31" i="12"/>
  <c r="B31" i="12"/>
  <c r="C31" i="12"/>
  <c r="D31" i="12"/>
  <c r="E31" i="12"/>
  <c r="F31" i="12"/>
  <c r="G31" i="12"/>
  <c r="G30" i="12"/>
  <c r="F30" i="12"/>
  <c r="E30" i="12"/>
  <c r="D30" i="12"/>
  <c r="C30" i="12"/>
  <c r="B30" i="12"/>
  <c r="A30" i="12"/>
  <c r="B29" i="12"/>
  <c r="A29" i="12"/>
  <c r="G28" i="12"/>
  <c r="F28" i="12"/>
  <c r="E28" i="12"/>
  <c r="D28" i="12"/>
  <c r="C28" i="12"/>
  <c r="B28" i="12"/>
  <c r="A28" i="12"/>
  <c r="B27" i="12"/>
  <c r="A27" i="12"/>
  <c r="G26" i="12"/>
  <c r="F26" i="12"/>
  <c r="E26" i="12"/>
  <c r="D26" i="12"/>
  <c r="C26" i="12"/>
  <c r="B26" i="12"/>
  <c r="A26" i="12"/>
  <c r="B25" i="12"/>
  <c r="A25" i="12"/>
  <c r="B24" i="12"/>
  <c r="C24" i="12"/>
  <c r="D24" i="12"/>
  <c r="E24" i="12"/>
  <c r="F24" i="12"/>
  <c r="G24" i="12"/>
  <c r="A24" i="12"/>
  <c r="G147" i="12"/>
  <c r="F147" i="12"/>
  <c r="E147" i="12"/>
  <c r="D147" i="12"/>
  <c r="C147" i="12"/>
  <c r="B147" i="12"/>
  <c r="A147" i="12"/>
  <c r="B146" i="12"/>
  <c r="A146" i="12"/>
  <c r="G145" i="12"/>
  <c r="F145" i="12"/>
  <c r="E145" i="12"/>
  <c r="D145" i="12"/>
  <c r="C145" i="12"/>
  <c r="B145" i="12"/>
  <c r="A145" i="12"/>
  <c r="B144" i="12"/>
  <c r="A144" i="12"/>
  <c r="G143" i="12"/>
  <c r="F143" i="12"/>
  <c r="E143" i="12"/>
  <c r="D143" i="12"/>
  <c r="C143" i="12"/>
  <c r="B143" i="12"/>
  <c r="A143" i="12"/>
  <c r="B142" i="12"/>
  <c r="A142" i="12"/>
  <c r="G141" i="12"/>
  <c r="F141" i="12"/>
  <c r="E141" i="12"/>
  <c r="D141" i="12"/>
  <c r="C141" i="12"/>
  <c r="B141" i="12"/>
  <c r="A141" i="12"/>
  <c r="B140" i="12"/>
  <c r="A140" i="12"/>
  <c r="G139" i="12"/>
  <c r="F139" i="12"/>
  <c r="E139" i="12"/>
  <c r="D139" i="12"/>
  <c r="C139" i="12"/>
  <c r="B139" i="12"/>
  <c r="A139" i="12"/>
  <c r="B138" i="12"/>
  <c r="A138" i="12"/>
  <c r="G137" i="12"/>
  <c r="F137" i="12"/>
  <c r="E137" i="12"/>
  <c r="D137" i="12"/>
  <c r="C137" i="12"/>
  <c r="B137" i="12"/>
  <c r="A137" i="12"/>
  <c r="B136" i="12"/>
  <c r="A136" i="12"/>
  <c r="G135" i="12"/>
  <c r="F135" i="12"/>
  <c r="E135" i="12"/>
  <c r="D135" i="12"/>
  <c r="C135" i="12"/>
  <c r="B135" i="12"/>
  <c r="A135" i="12"/>
  <c r="B134" i="12"/>
  <c r="A134" i="12"/>
  <c r="G133" i="12"/>
  <c r="F133" i="12"/>
  <c r="E133" i="12"/>
  <c r="D133" i="12"/>
  <c r="C133" i="12"/>
  <c r="B133" i="12"/>
  <c r="A133" i="12"/>
  <c r="B132" i="12"/>
  <c r="A132" i="12"/>
  <c r="G131" i="12"/>
  <c r="F131" i="12"/>
  <c r="E131" i="12"/>
  <c r="D131" i="12"/>
  <c r="C131" i="12"/>
  <c r="B131" i="12"/>
  <c r="A131" i="12"/>
  <c r="B130" i="12"/>
  <c r="A130" i="12"/>
  <c r="G129" i="12"/>
  <c r="F129" i="12"/>
  <c r="E129" i="12"/>
  <c r="D129" i="12"/>
  <c r="C129" i="12"/>
  <c r="B129" i="12"/>
  <c r="A129" i="12"/>
  <c r="B128" i="12"/>
  <c r="A128" i="12"/>
  <c r="G127" i="12"/>
  <c r="F127" i="12"/>
  <c r="E127" i="12"/>
  <c r="D127" i="12"/>
  <c r="C127" i="12"/>
  <c r="B127" i="12"/>
  <c r="A127" i="12"/>
  <c r="B126" i="12"/>
  <c r="A126" i="12"/>
  <c r="G125" i="12"/>
  <c r="F125" i="12"/>
  <c r="E125" i="12"/>
  <c r="D125" i="12"/>
  <c r="C125" i="12"/>
  <c r="B125" i="12"/>
  <c r="A125" i="12"/>
  <c r="B124" i="12"/>
  <c r="A124" i="12"/>
  <c r="G123" i="12"/>
  <c r="F123" i="12"/>
  <c r="E123" i="12"/>
  <c r="D123" i="12"/>
  <c r="C123" i="12"/>
  <c r="B123" i="12"/>
  <c r="A123" i="12"/>
  <c r="B122" i="12"/>
  <c r="A122" i="12"/>
  <c r="G121" i="12"/>
  <c r="F121" i="12"/>
  <c r="E121" i="12"/>
  <c r="D121" i="12"/>
  <c r="C121" i="12"/>
  <c r="B121" i="12"/>
  <c r="A121" i="12"/>
  <c r="B120" i="12"/>
  <c r="A120" i="12"/>
  <c r="G119" i="12"/>
  <c r="F119" i="12"/>
  <c r="E119" i="12"/>
  <c r="D119" i="12"/>
  <c r="C119" i="12"/>
  <c r="B119" i="12"/>
  <c r="A119" i="12"/>
  <c r="B118" i="12"/>
  <c r="A118" i="12"/>
  <c r="G117" i="12"/>
  <c r="F117" i="12"/>
  <c r="E117" i="12"/>
  <c r="D117" i="12"/>
  <c r="C117" i="12"/>
  <c r="B117" i="12"/>
  <c r="A117" i="12"/>
  <c r="B116" i="12"/>
  <c r="A116" i="12"/>
  <c r="G115" i="12"/>
  <c r="F115" i="12"/>
  <c r="E115" i="12"/>
  <c r="D115" i="12"/>
  <c r="C115" i="12"/>
  <c r="B115" i="12"/>
  <c r="A115" i="12"/>
  <c r="B114" i="12"/>
  <c r="A114" i="12"/>
  <c r="G113" i="12"/>
  <c r="F113" i="12"/>
  <c r="E113" i="12"/>
  <c r="D113" i="12"/>
  <c r="C113" i="12"/>
  <c r="B113" i="12"/>
  <c r="A113" i="12"/>
  <c r="B112" i="12"/>
  <c r="A112" i="12"/>
  <c r="B111" i="12"/>
  <c r="C111" i="12"/>
  <c r="D111" i="12"/>
  <c r="E111" i="12"/>
  <c r="F111" i="12"/>
  <c r="G111" i="12"/>
  <c r="A111" i="12"/>
  <c r="B110" i="12"/>
  <c r="A110" i="12"/>
  <c r="B109" i="12"/>
  <c r="C109" i="12"/>
  <c r="D109" i="12"/>
  <c r="E109" i="12"/>
  <c r="F109" i="12"/>
  <c r="G109" i="12"/>
  <c r="A109" i="12"/>
  <c r="A108" i="12"/>
  <c r="B107" i="12"/>
  <c r="C107" i="12"/>
  <c r="D107" i="12"/>
  <c r="E107" i="12"/>
  <c r="F107" i="12"/>
  <c r="G107" i="12"/>
  <c r="A107" i="12"/>
  <c r="B106" i="12"/>
  <c r="A106" i="12"/>
  <c r="B104" i="12"/>
  <c r="C104" i="12"/>
  <c r="D104" i="12"/>
  <c r="E104" i="12"/>
  <c r="F104" i="12"/>
  <c r="G104" i="12"/>
  <c r="B105" i="12"/>
  <c r="C105" i="12"/>
  <c r="D105" i="12"/>
  <c r="E105" i="12"/>
  <c r="F105" i="12"/>
  <c r="A105" i="12"/>
  <c r="A104" i="12"/>
  <c r="B103" i="12"/>
  <c r="A103" i="12"/>
  <c r="B102" i="12"/>
  <c r="C102" i="12"/>
  <c r="D102" i="12"/>
  <c r="E102" i="12"/>
  <c r="F102" i="12"/>
  <c r="G102" i="12"/>
  <c r="A102" i="12"/>
  <c r="B101" i="12"/>
  <c r="A101" i="12"/>
  <c r="B98" i="12"/>
  <c r="A98" i="12"/>
  <c r="B97" i="12"/>
  <c r="C97" i="12"/>
  <c r="D97" i="12"/>
  <c r="E97" i="12"/>
  <c r="F97" i="12"/>
  <c r="G97" i="12"/>
  <c r="A97" i="12"/>
  <c r="A100" i="12"/>
  <c r="B100" i="12"/>
  <c r="C100" i="12"/>
  <c r="D100" i="12"/>
  <c r="E100" i="12"/>
  <c r="F100" i="12"/>
  <c r="B99" i="12"/>
  <c r="C99" i="12"/>
  <c r="D99" i="12"/>
  <c r="E99" i="12"/>
  <c r="F99" i="12"/>
  <c r="G99" i="12"/>
  <c r="A99" i="12"/>
  <c r="B96" i="12"/>
  <c r="A96" i="12"/>
  <c r="B95" i="12"/>
  <c r="C95" i="12"/>
  <c r="D95" i="12"/>
  <c r="E95" i="12"/>
  <c r="F95" i="12"/>
  <c r="G95" i="12"/>
  <c r="A95" i="12"/>
  <c r="B94" i="12"/>
  <c r="A94" i="12"/>
  <c r="B91" i="12"/>
  <c r="C91" i="12"/>
  <c r="D91" i="12"/>
  <c r="E91" i="12"/>
  <c r="F91" i="12"/>
  <c r="G91" i="12"/>
  <c r="A91" i="12"/>
  <c r="B90" i="12"/>
  <c r="A90" i="12"/>
  <c r="B89" i="12"/>
  <c r="C89" i="12"/>
  <c r="D89" i="12"/>
  <c r="E89" i="12"/>
  <c r="F89" i="12"/>
  <c r="G89" i="12"/>
  <c r="A89" i="12"/>
  <c r="B88" i="12"/>
  <c r="A88" i="12"/>
  <c r="B87" i="12"/>
  <c r="C87" i="12"/>
  <c r="D87" i="12"/>
  <c r="E87" i="12"/>
  <c r="F87" i="12"/>
  <c r="G87" i="12"/>
  <c r="A87" i="12"/>
  <c r="B86" i="12"/>
  <c r="A86" i="12"/>
  <c r="B84" i="12"/>
  <c r="C84" i="12"/>
  <c r="D84" i="12"/>
  <c r="E84" i="12"/>
  <c r="F84" i="12"/>
  <c r="G84" i="12"/>
  <c r="A84" i="12"/>
  <c r="B83" i="12"/>
  <c r="A83" i="12"/>
  <c r="B82" i="12"/>
  <c r="C82" i="12"/>
  <c r="D82" i="12"/>
  <c r="E82" i="12"/>
  <c r="F82" i="12"/>
  <c r="G82" i="12"/>
  <c r="A82" i="12"/>
  <c r="B81" i="12"/>
  <c r="A81" i="12"/>
  <c r="B80" i="12"/>
  <c r="C80" i="12"/>
  <c r="D80" i="12"/>
  <c r="E80" i="12"/>
  <c r="F80" i="12"/>
  <c r="G80" i="12"/>
  <c r="A80" i="12"/>
  <c r="B79" i="12"/>
  <c r="A79" i="12"/>
  <c r="B76" i="12"/>
  <c r="C76" i="12"/>
  <c r="D76" i="12"/>
  <c r="E76" i="12"/>
  <c r="F76" i="12"/>
  <c r="G76" i="12"/>
  <c r="B77" i="12"/>
  <c r="C77" i="12"/>
  <c r="D77" i="12"/>
  <c r="E77" i="12"/>
  <c r="F77" i="12"/>
  <c r="G77" i="12"/>
  <c r="B78" i="12"/>
  <c r="C78" i="12"/>
  <c r="D78" i="12"/>
  <c r="E78" i="12"/>
  <c r="F78" i="12"/>
  <c r="G78" i="12"/>
  <c r="A77" i="12"/>
  <c r="A78" i="12"/>
  <c r="A76" i="12"/>
  <c r="B75" i="12"/>
  <c r="A75" i="12"/>
  <c r="B72" i="12"/>
  <c r="C72" i="12"/>
  <c r="D72" i="12"/>
  <c r="E72" i="12"/>
  <c r="F72" i="12"/>
  <c r="G72" i="12"/>
  <c r="A72" i="12"/>
  <c r="B69" i="12"/>
  <c r="C69" i="12"/>
  <c r="D69" i="12"/>
  <c r="E69" i="12"/>
  <c r="F69" i="12"/>
  <c r="G69" i="12"/>
  <c r="B70" i="12"/>
  <c r="C70" i="12"/>
  <c r="D70" i="12"/>
  <c r="E70" i="12"/>
  <c r="F70" i="12"/>
  <c r="G70" i="12"/>
  <c r="A70" i="12"/>
  <c r="A69" i="12"/>
  <c r="B67" i="12"/>
  <c r="C67" i="12"/>
  <c r="D67" i="12"/>
  <c r="E67" i="12"/>
  <c r="F67" i="12"/>
  <c r="G67" i="12"/>
  <c r="A67" i="12"/>
  <c r="B71" i="12"/>
  <c r="A71" i="12"/>
  <c r="B68" i="12"/>
  <c r="A68" i="12"/>
  <c r="B66" i="12"/>
  <c r="B64" i="12"/>
  <c r="C64" i="12"/>
  <c r="D64" i="12"/>
  <c r="E64" i="12"/>
  <c r="F64" i="12"/>
  <c r="G64" i="12"/>
  <c r="B62" i="12"/>
  <c r="C62" i="12"/>
  <c r="D62" i="12"/>
  <c r="E62" i="12"/>
  <c r="F62" i="12"/>
  <c r="G62" i="12"/>
  <c r="A62" i="12"/>
  <c r="A64" i="12"/>
  <c r="B60" i="12"/>
  <c r="C60" i="12"/>
  <c r="D60" i="12"/>
  <c r="E60" i="12"/>
  <c r="F60" i="12"/>
  <c r="G60" i="12"/>
  <c r="A60" i="12"/>
  <c r="B63" i="12"/>
  <c r="C63" i="12"/>
  <c r="D63" i="12"/>
  <c r="E63" i="12"/>
  <c r="A63" i="12"/>
  <c r="B61" i="12"/>
  <c r="C61" i="12"/>
  <c r="D61" i="12"/>
  <c r="E61" i="12"/>
  <c r="A61" i="12"/>
  <c r="B59" i="12"/>
  <c r="C59" i="12"/>
  <c r="D59" i="12"/>
  <c r="E59" i="12"/>
  <c r="A59" i="12"/>
  <c r="B58" i="12"/>
  <c r="C58" i="12"/>
  <c r="D58" i="12"/>
  <c r="E58" i="12"/>
  <c r="F58" i="12"/>
  <c r="G58" i="12"/>
  <c r="A58" i="12"/>
  <c r="B57" i="12"/>
  <c r="C57" i="12"/>
  <c r="D57" i="12"/>
  <c r="E57" i="12"/>
  <c r="A57" i="12"/>
  <c r="B56" i="12"/>
  <c r="C56" i="12"/>
  <c r="D56" i="12"/>
  <c r="E56" i="12"/>
  <c r="F56" i="12"/>
  <c r="G56" i="12"/>
  <c r="A56" i="12"/>
  <c r="B55" i="12"/>
  <c r="A55" i="12"/>
  <c r="B53" i="12"/>
  <c r="C53" i="12"/>
  <c r="D53" i="12"/>
  <c r="E53" i="12"/>
  <c r="F53" i="12"/>
  <c r="G53" i="12"/>
  <c r="B54" i="12"/>
  <c r="C54" i="12"/>
  <c r="D54" i="12"/>
  <c r="E54" i="12"/>
  <c r="F54" i="12"/>
  <c r="A54" i="12"/>
  <c r="A53" i="12"/>
  <c r="B52" i="12"/>
  <c r="A52" i="12"/>
  <c r="B50" i="12"/>
  <c r="C50" i="12"/>
  <c r="D50" i="12"/>
  <c r="E50" i="12"/>
  <c r="F50" i="12"/>
  <c r="G50" i="12"/>
  <c r="B51" i="12"/>
  <c r="C51" i="12"/>
  <c r="D51" i="12"/>
  <c r="E51" i="12"/>
  <c r="F51" i="12"/>
  <c r="A51" i="12"/>
  <c r="A50" i="12"/>
  <c r="B93" i="12"/>
  <c r="C93" i="12"/>
  <c r="D93" i="12"/>
  <c r="E93" i="12"/>
  <c r="F93" i="12"/>
  <c r="G93" i="12"/>
  <c r="A93" i="12"/>
  <c r="B49" i="12"/>
  <c r="A49" i="12"/>
  <c r="B92" i="12"/>
  <c r="A92" i="12"/>
  <c r="B48" i="12"/>
  <c r="C48" i="12"/>
  <c r="D48" i="12"/>
  <c r="E48" i="12"/>
  <c r="F48" i="12"/>
  <c r="G48" i="12"/>
  <c r="A48" i="12"/>
  <c r="B47" i="12"/>
  <c r="A47" i="12"/>
  <c r="B46" i="12"/>
  <c r="C46" i="12"/>
  <c r="D46" i="12"/>
  <c r="E46" i="12"/>
  <c r="F46" i="12"/>
  <c r="G46" i="12"/>
  <c r="A46" i="12"/>
  <c r="B45" i="12"/>
  <c r="A45" i="12"/>
  <c r="B44" i="12"/>
  <c r="C44" i="12"/>
  <c r="D44" i="12"/>
  <c r="E44" i="12"/>
  <c r="F44" i="12"/>
  <c r="G44" i="12"/>
  <c r="A44" i="12"/>
  <c r="B43" i="12"/>
  <c r="A43" i="12"/>
  <c r="B42" i="12"/>
  <c r="C42" i="12"/>
  <c r="D42" i="12"/>
  <c r="E42" i="12"/>
  <c r="F42" i="12"/>
  <c r="G42" i="12"/>
  <c r="A42" i="12"/>
  <c r="B41" i="12"/>
  <c r="A41" i="12"/>
  <c r="B40" i="12"/>
  <c r="C40" i="12"/>
  <c r="D40" i="12"/>
  <c r="E40" i="12"/>
  <c r="F40" i="12"/>
  <c r="G40" i="12"/>
  <c r="A40" i="12"/>
  <c r="B39" i="12"/>
  <c r="A39" i="12"/>
  <c r="B38" i="12"/>
  <c r="C38" i="12"/>
  <c r="D38" i="12"/>
  <c r="E38" i="12"/>
  <c r="F38" i="12"/>
  <c r="G38" i="12"/>
  <c r="A38" i="12"/>
  <c r="B37" i="12"/>
  <c r="A37" i="12"/>
  <c r="B35" i="12"/>
  <c r="C35" i="12"/>
  <c r="D35" i="12"/>
  <c r="E35" i="12"/>
  <c r="F35" i="12"/>
  <c r="G35" i="12"/>
  <c r="B36" i="12"/>
  <c r="C36" i="12"/>
  <c r="D36" i="12"/>
  <c r="E36" i="12"/>
  <c r="F36" i="12"/>
  <c r="G36" i="12"/>
  <c r="A36" i="12"/>
  <c r="A35" i="12"/>
  <c r="B34" i="12"/>
  <c r="A34" i="12"/>
  <c r="B23" i="12"/>
  <c r="F474" i="5"/>
  <c r="F354" i="5"/>
  <c r="F178" i="5"/>
  <c r="F161" i="5"/>
  <c r="F153" i="5"/>
  <c r="F57" i="5"/>
  <c r="F95" i="5"/>
  <c r="F121" i="3"/>
  <c r="F119" i="3" s="1"/>
  <c r="F110" i="3" s="1"/>
  <c r="C43" i="18" l="1"/>
  <c r="C52" i="18" s="1"/>
  <c r="J7" i="18" s="1"/>
  <c r="D43" i="18"/>
  <c r="D52" i="18" s="1"/>
  <c r="A23" i="12"/>
  <c r="A21" i="12"/>
  <c r="B21" i="12"/>
  <c r="C21" i="12"/>
  <c r="D21" i="12"/>
  <c r="E21" i="12"/>
  <c r="F21" i="12"/>
  <c r="A19" i="12"/>
  <c r="B19" i="12"/>
  <c r="C19" i="12"/>
  <c r="D19" i="12"/>
  <c r="E19" i="12"/>
  <c r="F19" i="12"/>
  <c r="A20" i="12"/>
  <c r="B20" i="12"/>
  <c r="C20" i="12"/>
  <c r="D20" i="12"/>
  <c r="E20" i="12"/>
  <c r="F20" i="12"/>
  <c r="B18" i="12"/>
  <c r="C18" i="12"/>
  <c r="D18" i="12"/>
  <c r="E18" i="12"/>
  <c r="F18" i="12"/>
  <c r="G18" i="12"/>
  <c r="A18" i="12"/>
  <c r="B17" i="12"/>
  <c r="A17" i="12"/>
  <c r="B13" i="12"/>
  <c r="C13" i="12"/>
  <c r="D13" i="12"/>
  <c r="E13" i="12"/>
  <c r="F13" i="12"/>
  <c r="G13" i="12"/>
  <c r="B14" i="12"/>
  <c r="C14" i="12"/>
  <c r="D14" i="12"/>
  <c r="E14" i="12"/>
  <c r="F14" i="12"/>
  <c r="B15" i="12"/>
  <c r="C15" i="12"/>
  <c r="D15" i="12"/>
  <c r="E15" i="12"/>
  <c r="F15" i="12"/>
  <c r="B16" i="12"/>
  <c r="C16" i="12"/>
  <c r="D16" i="12"/>
  <c r="E16" i="12"/>
  <c r="F16" i="12"/>
  <c r="A14" i="12"/>
  <c r="A15" i="12"/>
  <c r="A16" i="12"/>
  <c r="A13" i="12"/>
  <c r="B12" i="12"/>
  <c r="A12" i="12"/>
  <c r="B9" i="12"/>
  <c r="C9" i="12"/>
  <c r="D9" i="12"/>
  <c r="E9" i="12"/>
  <c r="F9" i="12"/>
  <c r="G9" i="12"/>
  <c r="B10" i="12"/>
  <c r="C10" i="12"/>
  <c r="D10" i="12"/>
  <c r="E10" i="12"/>
  <c r="F10" i="12"/>
  <c r="G10" i="12"/>
  <c r="B11" i="12"/>
  <c r="C11" i="12"/>
  <c r="D11" i="12"/>
  <c r="E11" i="12"/>
  <c r="F11" i="12"/>
  <c r="G11" i="12"/>
  <c r="A10" i="12"/>
  <c r="A11" i="12"/>
  <c r="A9" i="12"/>
  <c r="E21" i="18"/>
  <c r="D21" i="18"/>
  <c r="C21" i="18"/>
  <c r="E20" i="18"/>
  <c r="E25" i="18"/>
  <c r="D25" i="18"/>
  <c r="C25" i="18"/>
  <c r="E24" i="18"/>
  <c r="D24" i="18"/>
  <c r="C24" i="18"/>
  <c r="D23" i="18"/>
  <c r="E23" i="18"/>
  <c r="C23" i="18"/>
  <c r="B8" i="12"/>
  <c r="A8" i="12"/>
  <c r="B49" i="11"/>
  <c r="C49" i="11"/>
  <c r="D49" i="11"/>
  <c r="E49" i="11"/>
  <c r="F49" i="11"/>
  <c r="G49" i="11"/>
  <c r="A49" i="11"/>
  <c r="B48" i="11"/>
  <c r="A48" i="11"/>
  <c r="B74" i="11"/>
  <c r="C74" i="11"/>
  <c r="D74" i="11"/>
  <c r="E74" i="11"/>
  <c r="F74" i="11"/>
  <c r="G74" i="11"/>
  <c r="A74" i="11"/>
  <c r="B73" i="11"/>
  <c r="A73" i="11"/>
  <c r="B72" i="11"/>
  <c r="C72" i="11"/>
  <c r="D72" i="11"/>
  <c r="E72" i="11"/>
  <c r="F72" i="11"/>
  <c r="G72" i="11"/>
  <c r="A72" i="11"/>
  <c r="B71" i="11"/>
  <c r="A71" i="11"/>
  <c r="B70" i="11"/>
  <c r="C70" i="11"/>
  <c r="D70" i="11"/>
  <c r="E70" i="11"/>
  <c r="F70" i="11"/>
  <c r="G70" i="11"/>
  <c r="A70" i="11"/>
  <c r="B69" i="11"/>
  <c r="C69" i="11"/>
  <c r="D69" i="11"/>
  <c r="E69" i="11"/>
  <c r="A69" i="11"/>
  <c r="B68" i="11"/>
  <c r="C68" i="11"/>
  <c r="D68" i="11"/>
  <c r="E68" i="11"/>
  <c r="F68" i="11"/>
  <c r="G68" i="11"/>
  <c r="A68" i="11"/>
  <c r="B67" i="11"/>
  <c r="A67" i="11"/>
  <c r="B66" i="11"/>
  <c r="C66" i="11"/>
  <c r="D66" i="11"/>
  <c r="E66" i="11"/>
  <c r="F66" i="11"/>
  <c r="G66" i="11"/>
  <c r="A66" i="11"/>
  <c r="B65" i="11"/>
  <c r="A65" i="11"/>
  <c r="A54" i="11"/>
  <c r="B54" i="11"/>
  <c r="C54" i="11"/>
  <c r="D54" i="11"/>
  <c r="E54" i="11"/>
  <c r="F54" i="11"/>
  <c r="G54" i="11"/>
  <c r="A55" i="11"/>
  <c r="B55" i="11"/>
  <c r="C55" i="11"/>
  <c r="D55" i="11"/>
  <c r="E55" i="11"/>
  <c r="F55" i="11"/>
  <c r="G55" i="11"/>
  <c r="A56" i="11"/>
  <c r="B56" i="11"/>
  <c r="C56" i="11"/>
  <c r="D56" i="11"/>
  <c r="E56" i="11"/>
  <c r="F56" i="11"/>
  <c r="G56" i="11"/>
  <c r="A57" i="11"/>
  <c r="B57" i="11"/>
  <c r="C57" i="11"/>
  <c r="D57" i="11"/>
  <c r="E57" i="11"/>
  <c r="F57" i="11"/>
  <c r="G57" i="11"/>
  <c r="A58" i="11"/>
  <c r="B58" i="11"/>
  <c r="C58" i="11"/>
  <c r="D58" i="11"/>
  <c r="E58" i="11"/>
  <c r="F58" i="11"/>
  <c r="G58" i="11"/>
  <c r="A59" i="11"/>
  <c r="B59" i="11"/>
  <c r="C59" i="11"/>
  <c r="D59" i="11"/>
  <c r="E59" i="11"/>
  <c r="F59" i="11"/>
  <c r="G59" i="11"/>
  <c r="A60" i="11"/>
  <c r="B60" i="11"/>
  <c r="C60" i="11"/>
  <c r="D60" i="11"/>
  <c r="E60" i="11"/>
  <c r="F60" i="11"/>
  <c r="G60" i="11"/>
  <c r="A61" i="11"/>
  <c r="B61" i="11"/>
  <c r="C61" i="11"/>
  <c r="D61" i="11"/>
  <c r="E61" i="11"/>
  <c r="F61" i="11"/>
  <c r="G61" i="11"/>
  <c r="A62" i="11"/>
  <c r="B62" i="11"/>
  <c r="C62" i="11"/>
  <c r="D62" i="11"/>
  <c r="E62" i="11"/>
  <c r="F62" i="11"/>
  <c r="G62" i="11"/>
  <c r="A63" i="11"/>
  <c r="B63" i="11"/>
  <c r="C63" i="11"/>
  <c r="D63" i="11"/>
  <c r="E63" i="11"/>
  <c r="F63" i="11"/>
  <c r="G63" i="11"/>
  <c r="B53" i="11"/>
  <c r="C53" i="11"/>
  <c r="D53" i="11"/>
  <c r="E53" i="11"/>
  <c r="F53" i="11"/>
  <c r="G53" i="11"/>
  <c r="A53" i="11"/>
  <c r="B52" i="11"/>
  <c r="A52" i="11"/>
  <c r="B51" i="11"/>
  <c r="C51" i="11"/>
  <c r="D51" i="11"/>
  <c r="E51" i="11"/>
  <c r="F51" i="11"/>
  <c r="G51" i="11"/>
  <c r="A51" i="11"/>
  <c r="B50" i="11"/>
  <c r="A50" i="11"/>
  <c r="B47" i="11"/>
  <c r="C47" i="11"/>
  <c r="D47" i="11"/>
  <c r="E47" i="11"/>
  <c r="F47" i="11"/>
  <c r="G47" i="11"/>
  <c r="A47" i="11"/>
  <c r="B46" i="11"/>
  <c r="A46" i="11"/>
  <c r="B45" i="11"/>
  <c r="C45" i="11"/>
  <c r="D45" i="11"/>
  <c r="E45" i="11"/>
  <c r="F45" i="11"/>
  <c r="G45" i="11"/>
  <c r="A45" i="11"/>
  <c r="B44" i="11"/>
  <c r="A44" i="11"/>
  <c r="B43" i="11"/>
  <c r="C43" i="11"/>
  <c r="D43" i="11"/>
  <c r="E43" i="11"/>
  <c r="F43" i="11"/>
  <c r="G43" i="11"/>
  <c r="A43" i="11"/>
  <c r="B42" i="11"/>
  <c r="A42" i="11"/>
  <c r="B41" i="11"/>
  <c r="C41" i="11"/>
  <c r="D41" i="11"/>
  <c r="E41" i="11"/>
  <c r="F41" i="11"/>
  <c r="G41" i="11"/>
  <c r="A41" i="11"/>
  <c r="B40" i="11"/>
  <c r="C40" i="11"/>
  <c r="D40" i="11"/>
  <c r="E40" i="11"/>
  <c r="A40" i="11"/>
  <c r="B39" i="11"/>
  <c r="C39" i="11"/>
  <c r="D39" i="11"/>
  <c r="E39" i="11"/>
  <c r="F39" i="11"/>
  <c r="G39" i="11"/>
  <c r="A39" i="11"/>
  <c r="B38" i="11"/>
  <c r="A38" i="11"/>
  <c r="B37" i="11"/>
  <c r="C37" i="11"/>
  <c r="D37" i="11"/>
  <c r="E37" i="11"/>
  <c r="F37" i="11"/>
  <c r="G37" i="11"/>
  <c r="A37" i="11"/>
  <c r="B36" i="11"/>
  <c r="A36" i="11"/>
  <c r="B32" i="11"/>
  <c r="C32" i="11"/>
  <c r="D32" i="11"/>
  <c r="E32" i="11"/>
  <c r="F32" i="11"/>
  <c r="G32" i="11"/>
  <c r="B33" i="11"/>
  <c r="C33" i="11"/>
  <c r="D33" i="11"/>
  <c r="E33" i="11"/>
  <c r="F33" i="11"/>
  <c r="B34" i="11"/>
  <c r="C34" i="11"/>
  <c r="D34" i="11"/>
  <c r="E34" i="11"/>
  <c r="F34" i="11"/>
  <c r="B35" i="11"/>
  <c r="C35" i="11"/>
  <c r="D35" i="11"/>
  <c r="E35" i="11"/>
  <c r="F35" i="11"/>
  <c r="A34" i="11"/>
  <c r="A35" i="11"/>
  <c r="A33" i="11"/>
  <c r="A32" i="11"/>
  <c r="B31" i="11"/>
  <c r="A31" i="11"/>
  <c r="B30" i="11"/>
  <c r="C30" i="11"/>
  <c r="D30" i="11"/>
  <c r="E30" i="11"/>
  <c r="F30" i="11"/>
  <c r="G30" i="11"/>
  <c r="A30" i="11"/>
  <c r="B28" i="11"/>
  <c r="C28" i="11"/>
  <c r="D28" i="11"/>
  <c r="E28" i="11"/>
  <c r="F28" i="11"/>
  <c r="G28" i="11"/>
  <c r="A28" i="11"/>
  <c r="A29" i="11"/>
  <c r="B29" i="11"/>
  <c r="B27" i="11"/>
  <c r="B26" i="11"/>
  <c r="C26" i="11"/>
  <c r="D26" i="11"/>
  <c r="E26" i="11"/>
  <c r="F26" i="11"/>
  <c r="G26" i="11"/>
  <c r="A26" i="11"/>
  <c r="B25" i="11"/>
  <c r="A27" i="11"/>
  <c r="A25" i="11"/>
  <c r="B24" i="11"/>
  <c r="C24" i="11"/>
  <c r="D24" i="11"/>
  <c r="E24" i="11"/>
  <c r="F24" i="11"/>
  <c r="G24" i="11"/>
  <c r="A24" i="11"/>
  <c r="B22" i="11"/>
  <c r="C22" i="11"/>
  <c r="D22" i="11"/>
  <c r="E22" i="11"/>
  <c r="F22" i="11"/>
  <c r="G22" i="11"/>
  <c r="A22" i="11"/>
  <c r="B20" i="11"/>
  <c r="C20" i="11"/>
  <c r="D20" i="11"/>
  <c r="E20" i="11"/>
  <c r="F20" i="11"/>
  <c r="G20" i="11"/>
  <c r="A20" i="11"/>
  <c r="A23" i="11"/>
  <c r="B23" i="11"/>
  <c r="B18" i="11"/>
  <c r="C18" i="11"/>
  <c r="D18" i="11"/>
  <c r="E18" i="11"/>
  <c r="F18" i="11"/>
  <c r="G18" i="11"/>
  <c r="A18" i="11"/>
  <c r="A19" i="11"/>
  <c r="B19" i="11"/>
  <c r="A21" i="11"/>
  <c r="B21" i="11"/>
  <c r="B17" i="11"/>
  <c r="A16" i="11"/>
  <c r="B16" i="11"/>
  <c r="C16" i="11"/>
  <c r="D16" i="11"/>
  <c r="E16" i="11"/>
  <c r="F16" i="11"/>
  <c r="G16" i="11"/>
  <c r="A17" i="11"/>
  <c r="B15" i="11"/>
  <c r="A15" i="11"/>
  <c r="B14" i="11"/>
  <c r="C14" i="11"/>
  <c r="D14" i="11"/>
  <c r="E14" i="11"/>
  <c r="F14" i="11"/>
  <c r="G14" i="11"/>
  <c r="A14" i="11"/>
  <c r="B13" i="11"/>
  <c r="A13" i="11"/>
  <c r="B12" i="11"/>
  <c r="C12" i="11"/>
  <c r="D12" i="11"/>
  <c r="E12" i="11"/>
  <c r="F12" i="11"/>
  <c r="G12" i="11"/>
  <c r="A12" i="11"/>
  <c r="B11" i="11"/>
  <c r="A11" i="11"/>
  <c r="B9" i="11"/>
  <c r="C9" i="11"/>
  <c r="D9" i="11"/>
  <c r="E9" i="11"/>
  <c r="F9" i="11"/>
  <c r="G9" i="11"/>
  <c r="B10" i="11"/>
  <c r="C10" i="11"/>
  <c r="D10" i="11"/>
  <c r="E10" i="11"/>
  <c r="F10" i="11"/>
  <c r="G10" i="11"/>
  <c r="A10" i="11"/>
  <c r="A9" i="11"/>
  <c r="B8" i="11"/>
  <c r="A8" i="11"/>
  <c r="K7" i="18" l="1"/>
  <c r="G125" i="8"/>
  <c r="F183" i="8"/>
  <c r="F182" i="8" s="1"/>
  <c r="I182" i="8"/>
  <c r="H182" i="8"/>
  <c r="G182" i="8"/>
  <c r="G68" i="9"/>
  <c r="H68" i="9"/>
  <c r="I68" i="9"/>
  <c r="F68" i="9"/>
  <c r="F76" i="9"/>
  <c r="G76" i="9"/>
  <c r="H76" i="9"/>
  <c r="I76" i="9"/>
  <c r="R68" i="9" l="1"/>
  <c r="R76" i="9"/>
  <c r="F12" i="8" l="1"/>
  <c r="I66" i="3" l="1"/>
  <c r="H66" i="3"/>
  <c r="G66" i="3"/>
  <c r="H209" i="6"/>
  <c r="D33" i="18" s="1"/>
  <c r="I209" i="6"/>
  <c r="E33" i="18" s="1"/>
  <c r="H210" i="6"/>
  <c r="D34" i="18" s="1"/>
  <c r="I210" i="6"/>
  <c r="E34" i="18" s="1"/>
  <c r="H212" i="6"/>
  <c r="D36" i="18" s="1"/>
  <c r="I212" i="6"/>
  <c r="E36" i="18" s="1"/>
  <c r="H213" i="6"/>
  <c r="D37" i="18" s="1"/>
  <c r="I213" i="6"/>
  <c r="E37" i="18" s="1"/>
  <c r="H214" i="6"/>
  <c r="D38" i="18" s="1"/>
  <c r="I214" i="6"/>
  <c r="E38" i="18" s="1"/>
  <c r="C38" i="18"/>
  <c r="G210" i="6"/>
  <c r="C34" i="18" s="1"/>
  <c r="G212" i="6"/>
  <c r="C36" i="18" s="1"/>
  <c r="G213" i="6"/>
  <c r="C37" i="18" s="1"/>
  <c r="F216" i="6"/>
  <c r="F236" i="8"/>
  <c r="F234" i="7"/>
  <c r="F492" i="5"/>
  <c r="I196" i="6"/>
  <c r="H196" i="6"/>
  <c r="G196" i="6"/>
  <c r="F196" i="6"/>
  <c r="F178" i="6"/>
  <c r="G178" i="6"/>
  <c r="H178" i="6"/>
  <c r="I178" i="6"/>
  <c r="I170" i="6"/>
  <c r="H170" i="6"/>
  <c r="G170" i="6"/>
  <c r="F170" i="6"/>
  <c r="I162" i="6"/>
  <c r="H162" i="6"/>
  <c r="G162" i="6"/>
  <c r="F162" i="6"/>
  <c r="F154" i="6"/>
  <c r="I154" i="6"/>
  <c r="H154" i="6"/>
  <c r="G154" i="6"/>
  <c r="F145" i="6"/>
  <c r="I137" i="6"/>
  <c r="H137" i="6"/>
  <c r="G137" i="6"/>
  <c r="F137" i="6"/>
  <c r="F128" i="6"/>
  <c r="F116" i="6"/>
  <c r="F113" i="6" s="1"/>
  <c r="I211" i="6"/>
  <c r="E35" i="18" s="1"/>
  <c r="H208" i="6"/>
  <c r="D32" i="18" s="1"/>
  <c r="C35" i="18"/>
  <c r="C32" i="18"/>
  <c r="F97" i="6"/>
  <c r="F90" i="6"/>
  <c r="F85" i="6" s="1"/>
  <c r="I85" i="6"/>
  <c r="H85" i="6"/>
  <c r="F74" i="6"/>
  <c r="G74" i="6"/>
  <c r="H74" i="6"/>
  <c r="F64" i="6"/>
  <c r="G64" i="6"/>
  <c r="H64" i="6"/>
  <c r="I64" i="6"/>
  <c r="F56" i="6"/>
  <c r="F187" i="6"/>
  <c r="I44" i="6"/>
  <c r="H44" i="6"/>
  <c r="G44" i="6"/>
  <c r="F44" i="6"/>
  <c r="I28" i="6"/>
  <c r="H28" i="6"/>
  <c r="G28" i="6"/>
  <c r="F28" i="6"/>
  <c r="F21" i="6"/>
  <c r="F20" i="6" s="1"/>
  <c r="G20" i="6"/>
  <c r="H20" i="6"/>
  <c r="I20" i="6"/>
  <c r="F11" i="6"/>
  <c r="C6" i="18"/>
  <c r="I195" i="3"/>
  <c r="G195" i="3"/>
  <c r="F195" i="3"/>
  <c r="F187" i="3"/>
  <c r="I151" i="3"/>
  <c r="I110" i="3" s="1"/>
  <c r="H151" i="3"/>
  <c r="H110" i="3" s="1"/>
  <c r="I253" i="5"/>
  <c r="H253" i="5"/>
  <c r="G253" i="5"/>
  <c r="F253" i="5"/>
  <c r="F184" i="5"/>
  <c r="G184" i="5"/>
  <c r="H184" i="5"/>
  <c r="I184" i="5"/>
  <c r="I68" i="8"/>
  <c r="H68" i="8"/>
  <c r="G68" i="8"/>
  <c r="F68" i="8"/>
  <c r="F8" i="8" s="1"/>
  <c r="I82" i="3"/>
  <c r="H82" i="3"/>
  <c r="G82" i="3"/>
  <c r="I74" i="3"/>
  <c r="H74" i="3"/>
  <c r="G74" i="3"/>
  <c r="I58" i="3"/>
  <c r="H58" i="3"/>
  <c r="G58" i="3"/>
  <c r="I50" i="3"/>
  <c r="H50" i="3"/>
  <c r="G50" i="3"/>
  <c r="I42" i="3"/>
  <c r="H42" i="3"/>
  <c r="G42" i="3"/>
  <c r="F42" i="3"/>
  <c r="I26" i="3"/>
  <c r="H26" i="3"/>
  <c r="G26" i="3"/>
  <c r="F26" i="3"/>
  <c r="I18" i="3"/>
  <c r="H18" i="3"/>
  <c r="G18" i="3"/>
  <c r="F18" i="3"/>
  <c r="F10" i="3"/>
  <c r="F472" i="5"/>
  <c r="F360" i="5"/>
  <c r="F352" i="5"/>
  <c r="I472" i="5"/>
  <c r="H472" i="5"/>
  <c r="G472" i="5"/>
  <c r="I464" i="5"/>
  <c r="H464" i="5"/>
  <c r="G464" i="5"/>
  <c r="F464" i="5"/>
  <c r="I456" i="5"/>
  <c r="H456" i="5"/>
  <c r="G456" i="5"/>
  <c r="F456" i="5"/>
  <c r="I448" i="5"/>
  <c r="H448" i="5"/>
  <c r="G448" i="5"/>
  <c r="F448" i="5"/>
  <c r="I440" i="5"/>
  <c r="H440" i="5"/>
  <c r="G440" i="5"/>
  <c r="F440" i="5"/>
  <c r="I432" i="5"/>
  <c r="H432" i="5"/>
  <c r="G432" i="5"/>
  <c r="F432" i="5"/>
  <c r="I424" i="5"/>
  <c r="H424" i="5"/>
  <c r="G424" i="5"/>
  <c r="F424" i="5"/>
  <c r="I416" i="5"/>
  <c r="H416" i="5"/>
  <c r="G416" i="5"/>
  <c r="F416" i="5"/>
  <c r="I408" i="5"/>
  <c r="H408" i="5"/>
  <c r="G408" i="5"/>
  <c r="F408" i="5"/>
  <c r="I400" i="5"/>
  <c r="H400" i="5"/>
  <c r="G400" i="5"/>
  <c r="F400" i="5"/>
  <c r="I392" i="5"/>
  <c r="H392" i="5"/>
  <c r="G392" i="5"/>
  <c r="F392" i="5"/>
  <c r="I384" i="5"/>
  <c r="H384" i="5"/>
  <c r="G384" i="5"/>
  <c r="F384" i="5"/>
  <c r="I376" i="5"/>
  <c r="H376" i="5"/>
  <c r="G376" i="5"/>
  <c r="F376" i="5"/>
  <c r="I368" i="5"/>
  <c r="H368" i="5"/>
  <c r="G368" i="5"/>
  <c r="F368" i="5"/>
  <c r="I360" i="5"/>
  <c r="H360" i="5"/>
  <c r="G360" i="5"/>
  <c r="I352" i="5"/>
  <c r="H352" i="5"/>
  <c r="G352" i="5"/>
  <c r="I344" i="5"/>
  <c r="H344" i="5"/>
  <c r="G344" i="5"/>
  <c r="F344" i="5"/>
  <c r="I336" i="5"/>
  <c r="H336" i="5"/>
  <c r="G336" i="5"/>
  <c r="F336" i="5"/>
  <c r="I328" i="5"/>
  <c r="H328" i="5"/>
  <c r="G328" i="5"/>
  <c r="F328" i="5"/>
  <c r="I320" i="5"/>
  <c r="H320" i="5"/>
  <c r="G320" i="5"/>
  <c r="F320" i="5"/>
  <c r="I245" i="5"/>
  <c r="H245" i="5"/>
  <c r="G245" i="5"/>
  <c r="F245" i="5"/>
  <c r="I302" i="5"/>
  <c r="H302" i="5"/>
  <c r="G302" i="5"/>
  <c r="F302" i="5"/>
  <c r="F310" i="5"/>
  <c r="F293" i="5"/>
  <c r="I285" i="5"/>
  <c r="H285" i="5"/>
  <c r="G285" i="5"/>
  <c r="F285" i="5"/>
  <c r="I277" i="5"/>
  <c r="H277" i="5"/>
  <c r="G277" i="5"/>
  <c r="I236" i="5"/>
  <c r="H236" i="5"/>
  <c r="G236" i="5"/>
  <c r="F236" i="5"/>
  <c r="I228" i="5"/>
  <c r="H228" i="5"/>
  <c r="G228" i="5"/>
  <c r="F228" i="5"/>
  <c r="I143" i="5"/>
  <c r="H143" i="5"/>
  <c r="G143" i="5"/>
  <c r="F143" i="5"/>
  <c r="F125" i="5"/>
  <c r="I269" i="5"/>
  <c r="H269" i="5"/>
  <c r="G269" i="5"/>
  <c r="F269" i="5"/>
  <c r="I220" i="5"/>
  <c r="H220" i="5"/>
  <c r="G220" i="5"/>
  <c r="F220" i="5"/>
  <c r="F175" i="5"/>
  <c r="F63" i="12" s="1"/>
  <c r="F159" i="5"/>
  <c r="F59" i="12" s="1"/>
  <c r="F151" i="5"/>
  <c r="F57" i="12" s="1"/>
  <c r="I175" i="5"/>
  <c r="H175" i="5"/>
  <c r="G175" i="5"/>
  <c r="G63" i="12" s="1"/>
  <c r="I167" i="5"/>
  <c r="H167" i="5"/>
  <c r="G167" i="5"/>
  <c r="G61" i="12" s="1"/>
  <c r="F167" i="5"/>
  <c r="F61" i="12" s="1"/>
  <c r="I159" i="5"/>
  <c r="H159" i="5"/>
  <c r="G159" i="5"/>
  <c r="G59" i="12" s="1"/>
  <c r="I151" i="5"/>
  <c r="H151" i="5"/>
  <c r="G151" i="5"/>
  <c r="G57" i="12" s="1"/>
  <c r="F134" i="5"/>
  <c r="F111" i="5"/>
  <c r="F109" i="5" s="1"/>
  <c r="F93" i="5"/>
  <c r="I117" i="5"/>
  <c r="H117" i="5"/>
  <c r="G117" i="5"/>
  <c r="F117" i="5"/>
  <c r="I109" i="5"/>
  <c r="H109" i="5"/>
  <c r="G109" i="5"/>
  <c r="I101" i="5"/>
  <c r="H101" i="5"/>
  <c r="G101" i="5"/>
  <c r="F101" i="5"/>
  <c r="I85" i="5"/>
  <c r="H85" i="5"/>
  <c r="G85" i="5"/>
  <c r="F85" i="5"/>
  <c r="F77" i="5"/>
  <c r="F50" i="5"/>
  <c r="G50" i="5"/>
  <c r="I50" i="5"/>
  <c r="H50" i="5"/>
  <c r="I42" i="5"/>
  <c r="H42" i="5"/>
  <c r="G42" i="5"/>
  <c r="F42" i="5"/>
  <c r="F34" i="5"/>
  <c r="I22" i="5"/>
  <c r="H22" i="5"/>
  <c r="G22" i="5"/>
  <c r="F11" i="5"/>
  <c r="F8" i="5" s="1"/>
  <c r="G128" i="10"/>
  <c r="C89" i="18" s="1"/>
  <c r="G161" i="9"/>
  <c r="C72" i="18" s="1"/>
  <c r="H161" i="9"/>
  <c r="D72" i="18" s="1"/>
  <c r="I161" i="9"/>
  <c r="E72" i="18" s="1"/>
  <c r="H162" i="9"/>
  <c r="D73" i="18" s="1"/>
  <c r="I162" i="9"/>
  <c r="E73" i="18" s="1"/>
  <c r="G164" i="9"/>
  <c r="C75" i="18" s="1"/>
  <c r="H164" i="9"/>
  <c r="D75" i="18" s="1"/>
  <c r="I164" i="9"/>
  <c r="E75" i="18" s="1"/>
  <c r="G165" i="9"/>
  <c r="C76" i="18" s="1"/>
  <c r="H165" i="9"/>
  <c r="D76" i="18" s="1"/>
  <c r="I165" i="9"/>
  <c r="E76" i="18" s="1"/>
  <c r="G166" i="9"/>
  <c r="C77" i="18" s="1"/>
  <c r="H166" i="9"/>
  <c r="D77" i="18" s="1"/>
  <c r="I166" i="9"/>
  <c r="E77" i="18" s="1"/>
  <c r="F148" i="9"/>
  <c r="G148" i="9"/>
  <c r="H148" i="9"/>
  <c r="I148" i="9"/>
  <c r="I82" i="7"/>
  <c r="H82" i="7"/>
  <c r="G82" i="7"/>
  <c r="F82" i="7"/>
  <c r="G163" i="9"/>
  <c r="C74" i="18" s="1"/>
  <c r="C71" i="18"/>
  <c r="I124" i="9"/>
  <c r="H124" i="9"/>
  <c r="G124" i="9"/>
  <c r="F124" i="9"/>
  <c r="I116" i="9"/>
  <c r="H116" i="9"/>
  <c r="G116" i="9"/>
  <c r="F116" i="9"/>
  <c r="I108" i="9"/>
  <c r="H108" i="9"/>
  <c r="G108" i="9"/>
  <c r="F108" i="9"/>
  <c r="I100" i="9"/>
  <c r="H100" i="9"/>
  <c r="G100" i="9"/>
  <c r="F100" i="9"/>
  <c r="I92" i="9"/>
  <c r="H92" i="9"/>
  <c r="G92" i="9"/>
  <c r="F92" i="9"/>
  <c r="I84" i="9"/>
  <c r="H84" i="9"/>
  <c r="G84" i="9"/>
  <c r="F84" i="9"/>
  <c r="F48" i="9"/>
  <c r="H8" i="3" l="1"/>
  <c r="F186" i="3"/>
  <c r="C69" i="18"/>
  <c r="C78" i="18" s="1"/>
  <c r="C30" i="18"/>
  <c r="C39" i="18" s="1"/>
  <c r="F75" i="5"/>
  <c r="F8" i="3"/>
  <c r="I8" i="3"/>
  <c r="G8" i="3"/>
  <c r="C4" i="18"/>
  <c r="C13" i="18" s="1"/>
  <c r="H90" i="3"/>
  <c r="F217" i="5"/>
  <c r="F319" i="5"/>
  <c r="G319" i="5"/>
  <c r="H319" i="5"/>
  <c r="I319" i="5"/>
  <c r="I208" i="6"/>
  <c r="E32" i="18" s="1"/>
  <c r="E30" i="18" s="1"/>
  <c r="E39" i="18" s="1"/>
  <c r="H211" i="6"/>
  <c r="D35" i="18" s="1"/>
  <c r="D30" i="18" s="1"/>
  <c r="D39" i="18" s="1"/>
  <c r="F69" i="11"/>
  <c r="F53" i="6"/>
  <c r="F8" i="6"/>
  <c r="R253" i="5"/>
  <c r="R184" i="5"/>
  <c r="R68" i="8"/>
  <c r="R82" i="7"/>
  <c r="F60" i="9"/>
  <c r="F57" i="9" s="1"/>
  <c r="K6" i="18" l="1"/>
  <c r="L6" i="18"/>
  <c r="J6" i="18"/>
  <c r="J9" i="18"/>
  <c r="J4" i="18"/>
  <c r="F40" i="11"/>
  <c r="F30" i="9"/>
  <c r="F8" i="9"/>
  <c r="F207" i="7"/>
  <c r="F206" i="7" s="1"/>
  <c r="F214" i="7"/>
  <c r="F74" i="7"/>
  <c r="F8" i="7" s="1"/>
  <c r="I206" i="7"/>
  <c r="H206" i="7"/>
  <c r="G206" i="7"/>
  <c r="I198" i="7"/>
  <c r="H198" i="7"/>
  <c r="G198" i="7"/>
  <c r="F198" i="7"/>
  <c r="I190" i="7"/>
  <c r="H190" i="7"/>
  <c r="G190" i="7"/>
  <c r="F190" i="7"/>
  <c r="I182" i="7"/>
  <c r="H182" i="7"/>
  <c r="G182" i="7"/>
  <c r="F182" i="7"/>
  <c r="I174" i="7"/>
  <c r="H174" i="7"/>
  <c r="G174" i="7"/>
  <c r="F174" i="7"/>
  <c r="F166" i="7"/>
  <c r="I141" i="7"/>
  <c r="H141" i="7"/>
  <c r="G141" i="7"/>
  <c r="F141" i="7"/>
  <c r="I157" i="7"/>
  <c r="H157" i="7"/>
  <c r="G157" i="7"/>
  <c r="F157" i="7"/>
  <c r="I133" i="7"/>
  <c r="H133" i="7"/>
  <c r="G133" i="7"/>
  <c r="F133" i="7"/>
  <c r="I125" i="7"/>
  <c r="H125" i="7"/>
  <c r="G125" i="7"/>
  <c r="F125" i="7"/>
  <c r="I117" i="7"/>
  <c r="H117" i="7"/>
  <c r="G117" i="7"/>
  <c r="F117" i="7"/>
  <c r="I109" i="7"/>
  <c r="H109" i="7"/>
  <c r="G109" i="7"/>
  <c r="F109" i="7"/>
  <c r="F101" i="7"/>
  <c r="F98" i="7" l="1"/>
  <c r="I160" i="9"/>
  <c r="E71" i="18" s="1"/>
  <c r="I216" i="8"/>
  <c r="H216" i="8"/>
  <c r="G216" i="8"/>
  <c r="F199" i="8"/>
  <c r="I208" i="8"/>
  <c r="H208" i="8"/>
  <c r="G208" i="8"/>
  <c r="F208" i="8"/>
  <c r="G199" i="8"/>
  <c r="H199" i="8"/>
  <c r="H198" i="8" s="1"/>
  <c r="I199" i="8"/>
  <c r="I174" i="8"/>
  <c r="H174" i="8"/>
  <c r="G174" i="8"/>
  <c r="F174" i="8"/>
  <c r="I166" i="8"/>
  <c r="H166" i="8"/>
  <c r="G166" i="8"/>
  <c r="F166" i="8"/>
  <c r="I158" i="8"/>
  <c r="H158" i="8"/>
  <c r="G158" i="8"/>
  <c r="F158" i="8"/>
  <c r="F157" i="8" s="1"/>
  <c r="I149" i="8"/>
  <c r="H149" i="8"/>
  <c r="G149" i="8"/>
  <c r="F149" i="8"/>
  <c r="I141" i="8"/>
  <c r="H141" i="8"/>
  <c r="G141" i="8"/>
  <c r="F141" i="8"/>
  <c r="F133" i="8"/>
  <c r="F125" i="8"/>
  <c r="F107" i="8"/>
  <c r="I116" i="8"/>
  <c r="H116" i="8"/>
  <c r="G116" i="8"/>
  <c r="F116" i="8"/>
  <c r="F99" i="8"/>
  <c r="F64" i="10"/>
  <c r="F53" i="10"/>
  <c r="G53" i="10"/>
  <c r="H53" i="10"/>
  <c r="I53" i="10"/>
  <c r="I45" i="10"/>
  <c r="H45" i="10"/>
  <c r="G45" i="10"/>
  <c r="F45" i="10"/>
  <c r="F37" i="10"/>
  <c r="G37" i="10"/>
  <c r="H37" i="10"/>
  <c r="I37" i="10"/>
  <c r="I28" i="10"/>
  <c r="H28" i="10"/>
  <c r="G28" i="10"/>
  <c r="F28" i="10"/>
  <c r="I19" i="10"/>
  <c r="H19" i="10"/>
  <c r="G19" i="10"/>
  <c r="F19" i="10"/>
  <c r="F10" i="10"/>
  <c r="F111" i="10"/>
  <c r="F102" i="10"/>
  <c r="F93" i="10"/>
  <c r="F85" i="10"/>
  <c r="F77" i="10"/>
  <c r="F74" i="10" l="1"/>
  <c r="F73" i="10" s="1"/>
  <c r="F8" i="10"/>
  <c r="F7" i="10" s="1"/>
  <c r="H157" i="8"/>
  <c r="I157" i="8"/>
  <c r="G157" i="8"/>
  <c r="G198" i="8"/>
  <c r="I198" i="8"/>
  <c r="F198" i="8"/>
  <c r="F96" i="8"/>
  <c r="F119" i="10" l="1"/>
  <c r="I129" i="10"/>
  <c r="E90" i="18" s="1"/>
  <c r="H129" i="10"/>
  <c r="D90" i="18" s="1"/>
  <c r="G129" i="10"/>
  <c r="C90" i="18" s="1"/>
  <c r="I128" i="10"/>
  <c r="E89" i="18" s="1"/>
  <c r="H128" i="10"/>
  <c r="D89" i="18" s="1"/>
  <c r="I127" i="10"/>
  <c r="E88" i="18" s="1"/>
  <c r="H127" i="10"/>
  <c r="D88" i="18" s="1"/>
  <c r="G127" i="10"/>
  <c r="C88" i="18" s="1"/>
  <c r="I126" i="10"/>
  <c r="E87" i="18" s="1"/>
  <c r="H126" i="10"/>
  <c r="D87" i="18" s="1"/>
  <c r="G126" i="10"/>
  <c r="C87" i="18" s="1"/>
  <c r="I125" i="10"/>
  <c r="E86" i="18" s="1"/>
  <c r="H125" i="10"/>
  <c r="D86" i="18" s="1"/>
  <c r="G125" i="10"/>
  <c r="C86" i="18" s="1"/>
  <c r="C99" i="18" s="1"/>
  <c r="I124" i="10"/>
  <c r="E85" i="18" s="1"/>
  <c r="H124" i="10"/>
  <c r="D85" i="18" s="1"/>
  <c r="G123" i="10"/>
  <c r="C84" i="18" s="1"/>
  <c r="H123" i="10"/>
  <c r="D84" i="18" s="1"/>
  <c r="I123" i="10"/>
  <c r="E84" i="18" s="1"/>
  <c r="I163" i="9"/>
  <c r="E74" i="18" s="1"/>
  <c r="E69" i="18" s="1"/>
  <c r="E78" i="18" s="1"/>
  <c r="H163" i="9"/>
  <c r="D74" i="18" s="1"/>
  <c r="H160" i="9"/>
  <c r="D71" i="18" s="1"/>
  <c r="D69" i="18" l="1"/>
  <c r="D78" i="18" s="1"/>
  <c r="K9" i="18" s="1"/>
  <c r="D82" i="18"/>
  <c r="D91" i="18" s="1"/>
  <c r="L9" i="18"/>
  <c r="E82" i="18"/>
  <c r="E91" i="18" s="1"/>
  <c r="C82" i="18"/>
  <c r="C91" i="18" s="1"/>
  <c r="I194" i="5"/>
  <c r="I484" i="5" s="1"/>
  <c r="D22" i="18"/>
  <c r="C22" i="18"/>
  <c r="F165" i="7"/>
  <c r="C19" i="18" l="1"/>
  <c r="C17" i="18" s="1"/>
  <c r="C26" i="18" s="1"/>
  <c r="L10" i="18"/>
  <c r="K10" i="18"/>
  <c r="J10" i="18"/>
  <c r="H58" i="5"/>
  <c r="D19" i="18"/>
  <c r="G58" i="5"/>
  <c r="R58" i="5" s="1"/>
  <c r="I58" i="5"/>
  <c r="D17" i="18" l="1"/>
  <c r="D26" i="18" s="1"/>
  <c r="J5" i="18"/>
  <c r="I74" i="7"/>
  <c r="H74" i="7"/>
  <c r="G74" i="7"/>
  <c r="R74" i="7" s="1"/>
  <c r="C58" i="18"/>
  <c r="R149" i="8"/>
  <c r="R141" i="8"/>
  <c r="G107" i="8"/>
  <c r="H107" i="8"/>
  <c r="I107" i="8"/>
  <c r="C97" i="18" l="1"/>
  <c r="K5" i="18"/>
  <c r="E48" i="18"/>
  <c r="E45" i="18"/>
  <c r="G78" i="8"/>
  <c r="G76" i="8" s="1"/>
  <c r="F7" i="8"/>
  <c r="G214" i="7"/>
  <c r="R214" i="7" s="1"/>
  <c r="H214" i="7"/>
  <c r="I214" i="7"/>
  <c r="D58" i="18"/>
  <c r="D61" i="18"/>
  <c r="D100" i="18" s="1"/>
  <c r="R245" i="5"/>
  <c r="R116" i="8"/>
  <c r="I12" i="8"/>
  <c r="H12" i="8"/>
  <c r="G12" i="8"/>
  <c r="D59" i="18"/>
  <c r="D98" i="18" s="1"/>
  <c r="E59" i="18"/>
  <c r="E98" i="18" s="1"/>
  <c r="D60" i="18"/>
  <c r="D99" i="18" s="1"/>
  <c r="E60" i="18"/>
  <c r="E99" i="18" s="1"/>
  <c r="D62" i="18"/>
  <c r="D101" i="18" s="1"/>
  <c r="E62" i="18"/>
  <c r="E101" i="18" s="1"/>
  <c r="D63" i="18"/>
  <c r="D102" i="18" s="1"/>
  <c r="E63" i="18"/>
  <c r="E102" i="18" s="1"/>
  <c r="D64" i="18"/>
  <c r="E64" i="18"/>
  <c r="C59" i="18"/>
  <c r="C98" i="18" s="1"/>
  <c r="C61" i="18"/>
  <c r="C100" i="18" s="1"/>
  <c r="C62" i="18"/>
  <c r="C101" i="18" s="1"/>
  <c r="C63" i="18"/>
  <c r="C102" i="18" s="1"/>
  <c r="C64" i="18"/>
  <c r="R182" i="8"/>
  <c r="R174" i="8"/>
  <c r="R12" i="8" l="1"/>
  <c r="C103" i="18"/>
  <c r="E103" i="18"/>
  <c r="D56" i="18"/>
  <c r="D65" i="18" s="1"/>
  <c r="D97" i="18"/>
  <c r="D95" i="18" s="1"/>
  <c r="C95" i="18"/>
  <c r="D103" i="18"/>
  <c r="C56" i="18"/>
  <c r="C65" i="18" s="1"/>
  <c r="E43" i="18"/>
  <c r="E52" i="18" s="1"/>
  <c r="L7" i="18" s="1"/>
  <c r="E61" i="18"/>
  <c r="E58" i="18"/>
  <c r="H226" i="8"/>
  <c r="H235" i="8" s="1"/>
  <c r="G226" i="8"/>
  <c r="G235" i="8" s="1"/>
  <c r="I125" i="8"/>
  <c r="H125" i="8"/>
  <c r="R125" i="8"/>
  <c r="I133" i="8"/>
  <c r="H133" i="8"/>
  <c r="G133" i="8"/>
  <c r="R133" i="8" s="1"/>
  <c r="I78" i="8"/>
  <c r="I76" i="8" s="1"/>
  <c r="H78" i="8"/>
  <c r="H76" i="8" s="1"/>
  <c r="C104" i="18" l="1"/>
  <c r="D104" i="18"/>
  <c r="E56" i="18"/>
  <c r="E65" i="18" s="1"/>
  <c r="L8" i="18" s="1"/>
  <c r="J8" i="18"/>
  <c r="F65" i="18"/>
  <c r="K8" i="18"/>
  <c r="G65" i="18"/>
  <c r="I226" i="8"/>
  <c r="I235" i="8" s="1"/>
  <c r="I237" i="8" s="1"/>
  <c r="E67" i="18" s="1"/>
  <c r="R78" i="8"/>
  <c r="H237" i="8"/>
  <c r="D67" i="18" s="1"/>
  <c r="F224" i="8"/>
  <c r="F235" i="8" s="1"/>
  <c r="I60" i="8"/>
  <c r="H60" i="8"/>
  <c r="G60" i="8"/>
  <c r="I52" i="8"/>
  <c r="H52" i="8"/>
  <c r="G52" i="8"/>
  <c r="R52" i="8" s="1"/>
  <c r="I44" i="8"/>
  <c r="H44" i="8"/>
  <c r="G44" i="8"/>
  <c r="R44" i="8" s="1"/>
  <c r="I36" i="8"/>
  <c r="H36" i="8"/>
  <c r="G36" i="8"/>
  <c r="R36" i="8" s="1"/>
  <c r="I28" i="8"/>
  <c r="H28" i="8"/>
  <c r="G28" i="8"/>
  <c r="R28" i="8" s="1"/>
  <c r="I20" i="8"/>
  <c r="H20" i="8"/>
  <c r="G20" i="8"/>
  <c r="R216" i="8"/>
  <c r="R208" i="8"/>
  <c r="R166" i="8"/>
  <c r="R158" i="8"/>
  <c r="R107" i="8"/>
  <c r="I99" i="8"/>
  <c r="I96" i="8" s="1"/>
  <c r="H99" i="8"/>
  <c r="H96" i="8" s="1"/>
  <c r="G99" i="8"/>
  <c r="G96" i="8" s="1"/>
  <c r="J7" i="8"/>
  <c r="F56" i="9"/>
  <c r="I140" i="9"/>
  <c r="H140" i="9"/>
  <c r="G140" i="9"/>
  <c r="I132" i="9"/>
  <c r="H132" i="9"/>
  <c r="G132" i="9"/>
  <c r="I18" i="9"/>
  <c r="H18" i="9"/>
  <c r="G18" i="9"/>
  <c r="R18" i="9" s="1"/>
  <c r="F26" i="9"/>
  <c r="I38" i="9"/>
  <c r="H38" i="9"/>
  <c r="G38" i="9"/>
  <c r="R38" i="9" s="1"/>
  <c r="F46" i="9"/>
  <c r="I48" i="9"/>
  <c r="I46" i="9" s="1"/>
  <c r="H48" i="9"/>
  <c r="H46" i="9" s="1"/>
  <c r="G48" i="9"/>
  <c r="I10" i="9"/>
  <c r="H10" i="9"/>
  <c r="G10" i="9"/>
  <c r="J52" i="6"/>
  <c r="J56" i="9"/>
  <c r="I30" i="9"/>
  <c r="H30" i="9"/>
  <c r="G30" i="9"/>
  <c r="R30" i="9" s="1"/>
  <c r="R124" i="9"/>
  <c r="R116" i="9"/>
  <c r="R108" i="9"/>
  <c r="R148" i="9"/>
  <c r="R100" i="9"/>
  <c r="R92" i="9"/>
  <c r="R84" i="9"/>
  <c r="I60" i="9"/>
  <c r="H60" i="9"/>
  <c r="G60" i="9"/>
  <c r="J7" i="9"/>
  <c r="G310" i="5"/>
  <c r="R310" i="5" s="1"/>
  <c r="H310" i="5"/>
  <c r="I310" i="5"/>
  <c r="R302" i="5"/>
  <c r="F130" i="10"/>
  <c r="R53" i="10"/>
  <c r="J7" i="10"/>
  <c r="I64" i="10"/>
  <c r="H64" i="10"/>
  <c r="G64" i="10"/>
  <c r="R64" i="10" s="1"/>
  <c r="R45" i="10"/>
  <c r="R37" i="10"/>
  <c r="R28" i="10"/>
  <c r="R19" i="10"/>
  <c r="I10" i="10"/>
  <c r="H10" i="10"/>
  <c r="G10" i="10"/>
  <c r="I111" i="10"/>
  <c r="H111" i="10"/>
  <c r="G111" i="10"/>
  <c r="R111" i="10" s="1"/>
  <c r="I102" i="10"/>
  <c r="H102" i="10"/>
  <c r="G102" i="10"/>
  <c r="R102" i="10" s="1"/>
  <c r="I93" i="10"/>
  <c r="H93" i="10"/>
  <c r="G93" i="10"/>
  <c r="R93" i="10" s="1"/>
  <c r="I85" i="10"/>
  <c r="H85" i="10"/>
  <c r="G85" i="10"/>
  <c r="R85" i="10" s="1"/>
  <c r="I77" i="10"/>
  <c r="H77" i="10"/>
  <c r="G77" i="10"/>
  <c r="J73" i="10"/>
  <c r="I149" i="7"/>
  <c r="H149" i="7"/>
  <c r="G149" i="7"/>
  <c r="R149" i="7" s="1"/>
  <c r="R141" i="7"/>
  <c r="R206" i="7"/>
  <c r="R198" i="7"/>
  <c r="R190" i="7"/>
  <c r="R174" i="7"/>
  <c r="I166" i="7"/>
  <c r="I165" i="7" s="1"/>
  <c r="H166" i="7"/>
  <c r="H165" i="7" s="1"/>
  <c r="G166" i="7"/>
  <c r="I66" i="7"/>
  <c r="H66" i="7"/>
  <c r="G66" i="7"/>
  <c r="R66" i="7" s="1"/>
  <c r="I58" i="7"/>
  <c r="H58" i="7"/>
  <c r="G58" i="7"/>
  <c r="I50" i="7"/>
  <c r="H50" i="7"/>
  <c r="G50" i="7"/>
  <c r="R50" i="7" s="1"/>
  <c r="I42" i="7"/>
  <c r="H42" i="7"/>
  <c r="G42" i="7"/>
  <c r="R42" i="7" s="1"/>
  <c r="I34" i="7"/>
  <c r="H34" i="7"/>
  <c r="G34" i="7"/>
  <c r="R34" i="7" s="1"/>
  <c r="I26" i="7"/>
  <c r="H26" i="7"/>
  <c r="G26" i="7"/>
  <c r="R26" i="7" s="1"/>
  <c r="I18" i="7"/>
  <c r="H18" i="7"/>
  <c r="G18" i="7"/>
  <c r="R18" i="7" s="1"/>
  <c r="G8" i="8" l="1"/>
  <c r="H168" i="9"/>
  <c r="D79" i="18" s="1"/>
  <c r="H57" i="9"/>
  <c r="H56" i="9" s="1"/>
  <c r="I57" i="9"/>
  <c r="I56" i="9" s="1"/>
  <c r="I168" i="9"/>
  <c r="E79" i="18" s="1"/>
  <c r="R132" i="9"/>
  <c r="G168" i="9"/>
  <c r="G57" i="9"/>
  <c r="G56" i="9" s="1"/>
  <c r="D106" i="18"/>
  <c r="I8" i="10"/>
  <c r="I7" i="10" s="1"/>
  <c r="I236" i="8"/>
  <c r="E66" i="18" s="1"/>
  <c r="H65" i="18"/>
  <c r="G74" i="10"/>
  <c r="G73" i="10" s="1"/>
  <c r="H74" i="10"/>
  <c r="H73" i="10" s="1"/>
  <c r="I74" i="10"/>
  <c r="I73" i="10" s="1"/>
  <c r="C79" i="18"/>
  <c r="H8" i="8"/>
  <c r="H7" i="8" s="1"/>
  <c r="H8" i="10"/>
  <c r="H7" i="10" s="1"/>
  <c r="R10" i="10"/>
  <c r="G8" i="10"/>
  <c r="G7" i="10" s="1"/>
  <c r="R77" i="10"/>
  <c r="R20" i="8"/>
  <c r="I8" i="8"/>
  <c r="H236" i="8"/>
  <c r="D66" i="18" s="1"/>
  <c r="G236" i="8"/>
  <c r="C66" i="18" s="1"/>
  <c r="R58" i="7"/>
  <c r="R140" i="9"/>
  <c r="R166" i="7"/>
  <c r="G165" i="7"/>
  <c r="F7" i="9"/>
  <c r="F156" i="9" s="1"/>
  <c r="F167" i="9" s="1"/>
  <c r="F170" i="9" s="1"/>
  <c r="R10" i="9"/>
  <c r="G8" i="9"/>
  <c r="H8" i="9"/>
  <c r="I8" i="9"/>
  <c r="R48" i="9"/>
  <c r="G46" i="9"/>
  <c r="F238" i="8"/>
  <c r="G237" i="8"/>
  <c r="C67" i="18" s="1"/>
  <c r="R60" i="8"/>
  <c r="F133" i="10"/>
  <c r="F7" i="7"/>
  <c r="R199" i="8"/>
  <c r="R99" i="8"/>
  <c r="H26" i="9"/>
  <c r="I26" i="9"/>
  <c r="G26" i="9"/>
  <c r="R60" i="9"/>
  <c r="I10" i="7"/>
  <c r="I8" i="7" s="1"/>
  <c r="H10" i="7"/>
  <c r="H8" i="7" s="1"/>
  <c r="G10" i="7"/>
  <c r="G8" i="7" s="1"/>
  <c r="J7" i="7"/>
  <c r="R157" i="7"/>
  <c r="R133" i="7"/>
  <c r="R125" i="7"/>
  <c r="R109" i="7"/>
  <c r="I101" i="7"/>
  <c r="I98" i="7" s="1"/>
  <c r="H101" i="7"/>
  <c r="H98" i="7" s="1"/>
  <c r="G101" i="7"/>
  <c r="G98" i="7" s="1"/>
  <c r="G234" i="7" l="1"/>
  <c r="C53" i="18" s="1"/>
  <c r="I234" i="7"/>
  <c r="E53" i="18" s="1"/>
  <c r="H234" i="7"/>
  <c r="D53" i="18" s="1"/>
  <c r="I7" i="9"/>
  <c r="I156" i="9" s="1"/>
  <c r="G7" i="9"/>
  <c r="G156" i="9" s="1"/>
  <c r="H7" i="9"/>
  <c r="H156" i="9" s="1"/>
  <c r="F222" i="7"/>
  <c r="I119" i="10"/>
  <c r="H119" i="10"/>
  <c r="G119" i="10"/>
  <c r="R101" i="7"/>
  <c r="G7" i="7"/>
  <c r="G222" i="7" s="1"/>
  <c r="H7" i="7"/>
  <c r="H222" i="7" s="1"/>
  <c r="I7" i="7"/>
  <c r="I222" i="7" s="1"/>
  <c r="R182" i="7"/>
  <c r="R117" i="7"/>
  <c r="H224" i="8"/>
  <c r="H238" i="8" s="1"/>
  <c r="G7" i="8"/>
  <c r="G224" i="8" s="1"/>
  <c r="G238" i="8" s="1"/>
  <c r="I7" i="8"/>
  <c r="I224" i="8" s="1"/>
  <c r="I238" i="8" s="1"/>
  <c r="R10" i="7"/>
  <c r="F233" i="7" l="1"/>
  <c r="I105" i="6"/>
  <c r="I216" i="6" s="1"/>
  <c r="E40" i="18" s="1"/>
  <c r="H105" i="6"/>
  <c r="H216" i="6" s="1"/>
  <c r="D40" i="18" s="1"/>
  <c r="G105" i="6"/>
  <c r="G145" i="6"/>
  <c r="G116" i="6"/>
  <c r="R105" i="6" l="1"/>
  <c r="G216" i="6"/>
  <c r="C40" i="18" s="1"/>
  <c r="F236" i="7"/>
  <c r="F52" i="6"/>
  <c r="R44" i="6" l="1"/>
  <c r="I36" i="6"/>
  <c r="H36" i="6"/>
  <c r="G36" i="6"/>
  <c r="R36" i="6" s="1"/>
  <c r="G11" i="6" l="1"/>
  <c r="G8" i="6" s="1"/>
  <c r="R28" i="6" l="1"/>
  <c r="R20" i="6"/>
  <c r="I11" i="6"/>
  <c r="I8" i="6" s="1"/>
  <c r="H11" i="6"/>
  <c r="H8" i="6" s="1"/>
  <c r="R11" i="6"/>
  <c r="I97" i="6"/>
  <c r="H97" i="6"/>
  <c r="G97" i="6"/>
  <c r="R196" i="6"/>
  <c r="R178" i="6"/>
  <c r="R154" i="6"/>
  <c r="G85" i="6"/>
  <c r="R85" i="6" s="1"/>
  <c r="R170" i="6"/>
  <c r="I74" i="6"/>
  <c r="R74" i="6"/>
  <c r="R162" i="6"/>
  <c r="H145" i="6"/>
  <c r="R145" i="6"/>
  <c r="R137" i="6"/>
  <c r="I128" i="6"/>
  <c r="H128" i="6"/>
  <c r="G128" i="6"/>
  <c r="I116" i="6"/>
  <c r="H116" i="6"/>
  <c r="R116" i="6"/>
  <c r="R64" i="6"/>
  <c r="I56" i="6"/>
  <c r="H56" i="6"/>
  <c r="G56" i="6"/>
  <c r="I187" i="6"/>
  <c r="H187" i="6"/>
  <c r="G187" i="6"/>
  <c r="G113" i="6" s="1"/>
  <c r="J7" i="6"/>
  <c r="F7" i="6"/>
  <c r="F204" i="6" s="1"/>
  <c r="F215" i="6" s="1"/>
  <c r="F218" i="6" s="1"/>
  <c r="I113" i="6" l="1"/>
  <c r="H113" i="6"/>
  <c r="R97" i="6"/>
  <c r="G53" i="6"/>
  <c r="I53" i="6"/>
  <c r="H53" i="6"/>
  <c r="R56" i="6"/>
  <c r="H7" i="6"/>
  <c r="R128" i="6"/>
  <c r="G7" i="6"/>
  <c r="I7" i="6"/>
  <c r="R187" i="6"/>
  <c r="G52" i="6" l="1"/>
  <c r="G204" i="6" s="1"/>
  <c r="I52" i="6"/>
  <c r="I204" i="6" s="1"/>
  <c r="H52" i="6"/>
  <c r="H204" i="6" s="1"/>
  <c r="I293" i="5" l="1"/>
  <c r="H293" i="5"/>
  <c r="G293" i="5"/>
  <c r="R293" i="5" s="1"/>
  <c r="R285" i="5"/>
  <c r="R277" i="5"/>
  <c r="R472" i="5"/>
  <c r="F90" i="3" l="1"/>
  <c r="F7" i="3" s="1"/>
  <c r="E22" i="18"/>
  <c r="E100" i="18" s="1"/>
  <c r="E19" i="18"/>
  <c r="H261" i="5"/>
  <c r="H217" i="5" s="1"/>
  <c r="G261" i="5"/>
  <c r="G217" i="5" s="1"/>
  <c r="H201" i="5"/>
  <c r="G201" i="5"/>
  <c r="R201" i="5" s="1"/>
  <c r="H192" i="5"/>
  <c r="G192" i="5"/>
  <c r="G492" i="5" s="1"/>
  <c r="C27" i="18" s="1"/>
  <c r="C105" i="18" s="1"/>
  <c r="H134" i="5"/>
  <c r="I134" i="5"/>
  <c r="G134" i="5"/>
  <c r="I125" i="5"/>
  <c r="H125" i="5"/>
  <c r="G125" i="5"/>
  <c r="I93" i="5"/>
  <c r="H93" i="5"/>
  <c r="G93" i="5"/>
  <c r="H77" i="5"/>
  <c r="I77" i="5"/>
  <c r="G77" i="5"/>
  <c r="I34" i="5"/>
  <c r="H34" i="5"/>
  <c r="G34" i="5"/>
  <c r="R22" i="5"/>
  <c r="H11" i="5"/>
  <c r="H8" i="5" s="1"/>
  <c r="I11" i="5"/>
  <c r="I8" i="5" s="1"/>
  <c r="G75" i="5" l="1"/>
  <c r="H492" i="5"/>
  <c r="D27" i="18" s="1"/>
  <c r="D105" i="18" s="1"/>
  <c r="H75" i="5"/>
  <c r="E97" i="18"/>
  <c r="E95" i="18" s="1"/>
  <c r="E104" i="18" s="1"/>
  <c r="E106" i="18" s="1"/>
  <c r="E17" i="18"/>
  <c r="E26" i="18" s="1"/>
  <c r="R192" i="5"/>
  <c r="R261" i="5"/>
  <c r="F7" i="5"/>
  <c r="I261" i="5"/>
  <c r="I217" i="5" s="1"/>
  <c r="I201" i="5"/>
  <c r="I192" i="5"/>
  <c r="I75" i="5" l="1"/>
  <c r="L5" i="18"/>
  <c r="I492" i="5"/>
  <c r="E27" i="18" s="1"/>
  <c r="E105" i="18" s="1"/>
  <c r="G11" i="5"/>
  <c r="G8" i="5" s="1"/>
  <c r="R11" i="5" l="1"/>
  <c r="R42" i="5"/>
  <c r="R34" i="5"/>
  <c r="R236" i="5"/>
  <c r="R175" i="5"/>
  <c r="R167" i="5"/>
  <c r="R228" i="5"/>
  <c r="R159" i="5"/>
  <c r="R151" i="5"/>
  <c r="R143" i="5"/>
  <c r="R134" i="5"/>
  <c r="R464" i="5"/>
  <c r="R456" i="5"/>
  <c r="R125" i="5"/>
  <c r="R269" i="5"/>
  <c r="R448" i="5"/>
  <c r="R440" i="5"/>
  <c r="R220" i="5"/>
  <c r="R432" i="5"/>
  <c r="R424" i="5"/>
  <c r="R416" i="5"/>
  <c r="R408" i="5"/>
  <c r="R400" i="5"/>
  <c r="R392" i="5"/>
  <c r="R117" i="5"/>
  <c r="R109" i="5"/>
  <c r="R101" i="5"/>
  <c r="R93" i="5"/>
  <c r="R85" i="5"/>
  <c r="R77" i="5"/>
  <c r="R384" i="5"/>
  <c r="R376" i="5"/>
  <c r="R368" i="5"/>
  <c r="R360" i="5"/>
  <c r="R352" i="5"/>
  <c r="R344" i="5"/>
  <c r="R336" i="5"/>
  <c r="R328" i="5"/>
  <c r="F480" i="5"/>
  <c r="F491" i="5" s="1"/>
  <c r="F494" i="5" s="1"/>
  <c r="J7" i="5"/>
  <c r="R195" i="3"/>
  <c r="I187" i="3"/>
  <c r="I186" i="3" s="1"/>
  <c r="H187" i="3"/>
  <c r="H186" i="3" s="1"/>
  <c r="H7" i="3" s="1"/>
  <c r="G186" i="3"/>
  <c r="G69" i="11" s="1"/>
  <c r="R178" i="3"/>
  <c r="R170" i="3"/>
  <c r="G151" i="3"/>
  <c r="R82" i="3"/>
  <c r="R74" i="3"/>
  <c r="R66" i="3"/>
  <c r="R58" i="3"/>
  <c r="R50" i="3"/>
  <c r="R42" i="3"/>
  <c r="R34" i="3"/>
  <c r="R26" i="3"/>
  <c r="R18" i="3"/>
  <c r="R10" i="3"/>
  <c r="R102" i="3"/>
  <c r="R135" i="3"/>
  <c r="R127" i="3"/>
  <c r="G110" i="3" l="1"/>
  <c r="G7" i="3" s="1"/>
  <c r="G203" i="3" s="1"/>
  <c r="R143" i="3"/>
  <c r="R187" i="3"/>
  <c r="R151" i="3"/>
  <c r="I90" i="3"/>
  <c r="I7" i="3" s="1"/>
  <c r="R320" i="5"/>
  <c r="R94" i="3"/>
  <c r="R119" i="3"/>
  <c r="R50" i="5"/>
  <c r="G40" i="11" l="1"/>
  <c r="I7" i="5"/>
  <c r="I480" i="5" s="1"/>
  <c r="H7" i="5"/>
  <c r="H480" i="5" s="1"/>
  <c r="G7" i="5"/>
  <c r="G480" i="5" s="1"/>
  <c r="J7" i="3" l="1"/>
  <c r="R111" i="3" l="1"/>
  <c r="F203" i="3"/>
  <c r="F214" i="3" s="1"/>
  <c r="H203" i="3"/>
  <c r="I203" i="3"/>
  <c r="F217" i="3" l="1"/>
  <c r="F106" i="18"/>
  <c r="C106" i="18" s="1"/>
  <c r="G482" i="5"/>
  <c r="I482" i="5"/>
  <c r="H482" i="5"/>
  <c r="I205" i="3"/>
  <c r="I214" i="3" s="1"/>
  <c r="H13" i="18" s="1"/>
  <c r="H205" i="3"/>
  <c r="H214" i="3" s="1"/>
  <c r="G13" i="18" s="1"/>
  <c r="G205" i="3"/>
  <c r="G214" i="3" s="1"/>
  <c r="F13" i="18" s="1"/>
  <c r="G216" i="3" l="1"/>
  <c r="C15" i="18" s="1"/>
  <c r="G217" i="3"/>
  <c r="H217" i="3"/>
  <c r="H216" i="3"/>
  <c r="D15" i="18" s="1"/>
  <c r="I217" i="3"/>
  <c r="I216" i="3"/>
  <c r="E15" i="18" s="1"/>
  <c r="I224" i="7" l="1"/>
  <c r="I233" i="7" s="1"/>
  <c r="H52" i="18" s="1"/>
  <c r="I236" i="7" l="1"/>
  <c r="H224" i="7"/>
  <c r="H233" i="7" s="1"/>
  <c r="G52" i="18" s="1"/>
  <c r="G224" i="7"/>
  <c r="G233" i="7" s="1"/>
  <c r="G235" i="7" l="1"/>
  <c r="C54" i="18" s="1"/>
  <c r="F52" i="18"/>
  <c r="H236" i="7"/>
  <c r="H235" i="7"/>
  <c r="D54" i="18" s="1"/>
  <c r="I235" i="7"/>
  <c r="E54" i="18" s="1"/>
  <c r="G236" i="7"/>
  <c r="G121" i="10"/>
  <c r="G130" i="10" s="1"/>
  <c r="I121" i="10"/>
  <c r="I130" i="10" s="1"/>
  <c r="H91" i="18" s="1"/>
  <c r="H121" i="10"/>
  <c r="H130" i="10" s="1"/>
  <c r="G91" i="18" s="1"/>
  <c r="F91" i="18" l="1"/>
  <c r="H132" i="10"/>
  <c r="D93" i="18" s="1"/>
  <c r="G132" i="10"/>
  <c r="C93" i="18" s="1"/>
  <c r="G133" i="10"/>
  <c r="H133" i="10"/>
  <c r="I133" i="10"/>
  <c r="I132" i="10"/>
  <c r="E93" i="18" s="1"/>
  <c r="I158" i="9"/>
  <c r="I167" i="9" s="1"/>
  <c r="H78" i="18" s="1"/>
  <c r="H158" i="9"/>
  <c r="H167" i="9" s="1"/>
  <c r="G78" i="18" s="1"/>
  <c r="G158" i="9"/>
  <c r="G167" i="9" s="1"/>
  <c r="F78" i="18" s="1"/>
  <c r="H169" i="9" l="1"/>
  <c r="D80" i="18" s="1"/>
  <c r="H170" i="9"/>
  <c r="G169" i="9"/>
  <c r="C80" i="18" s="1"/>
  <c r="G170" i="9"/>
  <c r="I170" i="9"/>
  <c r="I169" i="9"/>
  <c r="E80" i="18" s="1"/>
  <c r="G206" i="6"/>
  <c r="G215" i="6" s="1"/>
  <c r="F39" i="18" s="1"/>
  <c r="I206" i="6"/>
  <c r="I215" i="6" s="1"/>
  <c r="H39" i="18" s="1"/>
  <c r="H206" i="6"/>
  <c r="H215" i="6" s="1"/>
  <c r="G39" i="18" s="1"/>
  <c r="G217" i="6" l="1"/>
  <c r="C41" i="18" s="1"/>
  <c r="G218" i="6"/>
  <c r="H217" i="6"/>
  <c r="D41" i="18" s="1"/>
  <c r="H218" i="6"/>
  <c r="I218" i="6"/>
  <c r="I217" i="6"/>
  <c r="E41" i="18" s="1"/>
  <c r="I491" i="5"/>
  <c r="G491" i="5"/>
  <c r="H491" i="5"/>
  <c r="G493" i="5" l="1"/>
  <c r="C28" i="18" s="1"/>
  <c r="F26" i="18"/>
  <c r="I494" i="5"/>
  <c r="H26" i="18"/>
  <c r="H494" i="5"/>
  <c r="G26" i="18"/>
  <c r="H493" i="5"/>
  <c r="D28" i="18" s="1"/>
  <c r="I493" i="5"/>
  <c r="E28" i="18" s="1"/>
  <c r="G494" i="5"/>
</calcChain>
</file>

<file path=xl/sharedStrings.xml><?xml version="1.0" encoding="utf-8"?>
<sst xmlns="http://schemas.openxmlformats.org/spreadsheetml/2006/main" count="20252" uniqueCount="1808">
  <si>
    <t xml:space="preserve">Pasvalio rajono savivaldybės 2024–2026 metų </t>
  </si>
  <si>
    <t>strateginio veiklos plano</t>
  </si>
  <si>
    <t>1.1 priedas</t>
  </si>
  <si>
    <t>Programos uždavinio, priemonės kodas ir požymis</t>
  </si>
  <si>
    <t>Uždavinio, priemonės pavadinimas, finansavimo šaltiniai</t>
  </si>
  <si>
    <t>Buvusio SVP priemonės kodas</t>
  </si>
  <si>
    <t>Veiklos vykdytojo kodas</t>
  </si>
  <si>
    <t>Veiklos kodas biudžete</t>
  </si>
  <si>
    <t>2024-ųjų m. asignavimai ir kitos lėšos</t>
  </si>
  <si>
    <t>2025-ųjų m. asignavimai ir kitos lėšos</t>
  </si>
  <si>
    <t>2026-ųjų m. asignavimai ir kitos lėšos</t>
  </si>
  <si>
    <t>Savivaldybės strateginio plėtros plano priemonės kodas</t>
  </si>
  <si>
    <t>Stebėsenos rodiklio kodas</t>
  </si>
  <si>
    <t>Stebėsenos rodiklio</t>
  </si>
  <si>
    <t>Siektinos stebėsenos rodiklių reikšmės</t>
  </si>
  <si>
    <t>Savivaldybės strateginio plėtros plano rodiklis</t>
  </si>
  <si>
    <t>Asignavimų skirtumas (2023 m.- 2024 m.)</t>
  </si>
  <si>
    <t>pavadinimas</t>
  </si>
  <si>
    <t>mato vnt.</t>
  </si>
  <si>
    <t>001-05</t>
  </si>
  <si>
    <t>PLĖTOTI VIETOS SAVIVALDOS INICIATYVUMĄ, VEIKSMINGUMĄ, ĮTRAUKUMĄ</t>
  </si>
  <si>
    <t>X</t>
  </si>
  <si>
    <t>001-05-01 (P)</t>
  </si>
  <si>
    <t>Padidinti Savivaldybės teikiamų paslaugų efektyvumą bei pagerinti veiklos valdymą</t>
  </si>
  <si>
    <t>E-001-05-01-01</t>
  </si>
  <si>
    <t>Valstybės tarnautojų, dirbančių PRSA ir per metus tobulinusių kvalifikaciją, dalis</t>
  </si>
  <si>
    <t>proc.</t>
  </si>
  <si>
    <t>Valstybės tarnautojų, dirbančių PRSA ir per metus tobulinusių kvalifikaciją, dalis (proc.)</t>
  </si>
  <si>
    <t>E-001-05-01-02</t>
  </si>
  <si>
    <t>Elektroniniu būdu (elektroniniai prašymai, per e-paslaugų portalą ar elektroniniu būdu) suteiktų paslaugų dalis</t>
  </si>
  <si>
    <t>Elektroniniu būdu (elektroniniai prašymai, per e-paslaugų portalą ar elektroniniu būdu) suteiktų paslaugų dalis (proc.)</t>
  </si>
  <si>
    <t>001-05-01-01 (TP)</t>
  </si>
  <si>
    <t>01-02-01-02-01</t>
  </si>
  <si>
    <t>01.03.02.09</t>
  </si>
  <si>
    <t>V-001-05-01-01-01</t>
  </si>
  <si>
    <t>75</t>
  </si>
  <si>
    <t>1.1.Savivaldybės biudžeto lėšos (nuosavos, be ankstesnių metų likučio)</t>
  </si>
  <si>
    <t>x</t>
  </si>
  <si>
    <t>1.2. Lietuvos Respublikos valstybės biudžeto dotacijos</t>
  </si>
  <si>
    <t>1.3. Pajamų įmokos ir kitos pajamos</t>
  </si>
  <si>
    <t>1.4. Europos Sąjungos ir kitos tarptautinės finansinės paramos lėšos</t>
  </si>
  <si>
    <t>1.5. Skolintos lėšos</t>
  </si>
  <si>
    <t>1.6. Ankstesni metų likučiai</t>
  </si>
  <si>
    <t>2. Kiti šaltiniai</t>
  </si>
  <si>
    <t>vnt.</t>
  </si>
  <si>
    <t>???</t>
  </si>
  <si>
    <t>01-02-01-02-02</t>
  </si>
  <si>
    <t>V-001-05-01-03-01</t>
  </si>
  <si>
    <t>5</t>
  </si>
  <si>
    <t>01-02-01-03-01</t>
  </si>
  <si>
    <t>04.07.04.01</t>
  </si>
  <si>
    <t>Parengtų (atnaujintų) strateginio planavimo dokumentų skaičius</t>
  </si>
  <si>
    <t>3</t>
  </si>
  <si>
    <t>Savivaldybės politikų, administracijos ir įstaigų darbuotojų kvalifikacijos tobulinimas</t>
  </si>
  <si>
    <t>01-02-01-03-02</t>
  </si>
  <si>
    <t>8; 27</t>
  </si>
  <si>
    <t>01.01.01.02.</t>
  </si>
  <si>
    <t>5.1.1.</t>
  </si>
  <si>
    <t xml:space="preserve">Asmenų, per metus kėlusių kvalifikaciją, dalis nuo bendro darbuotojų skaičiaus (proc.), siekiant, kad kompetenciją tobulintų ne mažiau kaip 30 proc. tos pačios lyties asmenų </t>
  </si>
  <si>
    <t>22</t>
  </si>
  <si>
    <t>23</t>
  </si>
  <si>
    <t>24</t>
  </si>
  <si>
    <t>Kvalifikacijos ir kompetencijų tobulinimo kursuose, seminaruose dalyvavusių asmenų skaičius iš viso (asm.)</t>
  </si>
  <si>
    <t>001-05-01-07 (TN)</t>
  </si>
  <si>
    <t>V-001-05-01-07-01</t>
  </si>
  <si>
    <t>1</t>
  </si>
  <si>
    <t>001-05-01-08 (TN)</t>
  </si>
  <si>
    <t>Teisinio reguliavimo panaikinimas, sumažinimas ar pagerinimas siekiant sumažinti administracinę naštą</t>
  </si>
  <si>
    <t>01-02-01-03-05</t>
  </si>
  <si>
    <t>V-001-05-01-08-01</t>
  </si>
  <si>
    <t>Administracinę naštą mažinančių pakeistų teisės aktų skaičius</t>
  </si>
  <si>
    <t>001-05-01-09 (TN)</t>
  </si>
  <si>
    <t>Bendradarbiavimo sutarčių su įvairiais registrais peržiūra, kreipiant dėmesį į tai, kad iš asmenų nebūtų reikalaujama pristatyti</t>
  </si>
  <si>
    <t>01-02-01-03-06</t>
  </si>
  <si>
    <t>V-001-05-01-09-01</t>
  </si>
  <si>
    <t>Administracinę naštą mažinančių pakeistų/sudarytų bendradarbiavimo sutarčių skaičius</t>
  </si>
  <si>
    <t>001-05-01-10 (TN)</t>
  </si>
  <si>
    <t>Administracinių paslaugų elektroninių prašymų ir jų viešo prieinamumo parengimas, modifikavimas</t>
  </si>
  <si>
    <t>01-02-01-03-07</t>
  </si>
  <si>
    <t>5.1.3.</t>
  </si>
  <si>
    <t>V-001-05-01-10-01</t>
  </si>
  <si>
    <t>Elektroninių paslaugų procentas skaičiuojant nuo galimų užsakyti elektroniniu būdu paslaugų</t>
  </si>
  <si>
    <t>65</t>
  </si>
  <si>
    <t>70</t>
  </si>
  <si>
    <t>01-02-01-03-08</t>
  </si>
  <si>
    <t>Naujų teisės aktų projektų administracinės naštos poveikio vertinimas</t>
  </si>
  <si>
    <t>01-02-01-03-11</t>
  </si>
  <si>
    <t>Įvertintų naujų teisės aktų projektų skaičius</t>
  </si>
  <si>
    <t>Renginiai Savivaldybės darbuotojams administracinės naštos mažinimo tema</t>
  </si>
  <si>
    <t>01-02-01-03-12</t>
  </si>
  <si>
    <t>2</t>
  </si>
  <si>
    <t>001-05-02 (P)</t>
  </si>
  <si>
    <t>Pagerinti komunikaciją, paskatinti vietos bendruomenę labiau įtraukti ir įsitraukti</t>
  </si>
  <si>
    <t>E-001-05-02-01</t>
  </si>
  <si>
    <t xml:space="preserve">Savivaldybės interneto svetainės unikalių vartotojų skaičius </t>
  </si>
  <si>
    <t>tūkst. vnt.</t>
  </si>
  <si>
    <t xml:space="preserve">Savivaldybės komunikacijos lygis </t>
  </si>
  <si>
    <t>E-001-05-02-02</t>
  </si>
  <si>
    <t>FB paskyros sekėjų skaičius</t>
  </si>
  <si>
    <t>E-001-05-02-03</t>
  </si>
  <si>
    <t>Instagram paskyros sekėjų skaičius</t>
  </si>
  <si>
    <t>E-001-05-02-04</t>
  </si>
  <si>
    <t>Youtube vaizdo įrašų skaičius</t>
  </si>
  <si>
    <t>Viešosios informacijos skelbimas</t>
  </si>
  <si>
    <t>01-02-01-01-06</t>
  </si>
  <si>
    <t>08.03.01.01</t>
  </si>
  <si>
    <t>5.2.1.</t>
  </si>
  <si>
    <t>Šaltinių, kuriuose platinama informacija apie rajoną, skaičius</t>
  </si>
  <si>
    <t>6</t>
  </si>
  <si>
    <t>7</t>
  </si>
  <si>
    <t>Informacijos sklaidos kanalų skaičius iš viso (vnt.)</t>
  </si>
  <si>
    <t>Kitos bendros valstybės paslaugos (reprezentacinės lėšos)</t>
  </si>
  <si>
    <t>01-02-01-01-07</t>
  </si>
  <si>
    <t>01.06.01.02</t>
  </si>
  <si>
    <t>Dalyvavimo tarptautiniuose renginiuose, kuriuose stiprinamas savivaldybės įvaizdis, skaičius (vnt.)</t>
  </si>
  <si>
    <t>001-05-03 (T)</t>
  </si>
  <si>
    <t>E-001-05-03-01</t>
  </si>
  <si>
    <t>Prašymų, į kuriuos atsakymai asmenims pateikti per įstatymų nustatytus terminus, dalis</t>
  </si>
  <si>
    <t>001-05-03-01 (TP)</t>
  </si>
  <si>
    <t>Savivaldybės tarybos darbo organizavimo ir Savivaldybės tarybos ir mero sekretoriato veiklos užtikrinimas</t>
  </si>
  <si>
    <t>01-02-01-01-01</t>
  </si>
  <si>
    <t>01.01.01.02</t>
  </si>
  <si>
    <t>V-001-05-03-01-01</t>
  </si>
  <si>
    <t>Savivaldybės tarybos narių skaičius; Sekretoriato darbuotojų skaičius</t>
  </si>
  <si>
    <t>asm.</t>
  </si>
  <si>
    <t>001-05-03-02 (TP)</t>
  </si>
  <si>
    <t>Savivaldybės administracijos darbo organizavimas</t>
  </si>
  <si>
    <t>V-001-05-03-02-01</t>
  </si>
  <si>
    <t>Nustatytas Savivaldybės administracijos didžiausias leistinas valstybės tarnautojų ir darbuotojų, dirbančių pagal darbo sutartis ir gaunančių užmokestį iš Savivaldybės biudžeto, skaičius</t>
  </si>
  <si>
    <t>290</t>
  </si>
  <si>
    <t>001-05-03-03 (TP)</t>
  </si>
  <si>
    <t>Savivaldybės kontrolės ir audito tarnybos darbo organizavimas</t>
  </si>
  <si>
    <t>01-02-01-01-03</t>
  </si>
  <si>
    <t>01.01.01.03</t>
  </si>
  <si>
    <t>V-001-05-03-03-01</t>
  </si>
  <si>
    <t>100</t>
  </si>
  <si>
    <t>Atliktų savivaldybės biudžeto vykdymo bei finansinių ataskaitų auditų skaičius</t>
  </si>
  <si>
    <t>001-05-03-04 (TP)</t>
  </si>
  <si>
    <t>Savivaldybės padalinių (seniūnijų) darbo organizavimas</t>
  </si>
  <si>
    <t>01-02-01-01-04</t>
  </si>
  <si>
    <t>1; 15-25</t>
  </si>
  <si>
    <t>01.03.02.09 06.02.01.01 06.04.01.01 10.04.01.40</t>
  </si>
  <si>
    <t>V-001-05-03-04-01</t>
  </si>
  <si>
    <t>Savivaldybės padalinių (seniūnijų) skaičius</t>
  </si>
  <si>
    <t>11</t>
  </si>
  <si>
    <t>001-05-03-05 (TP)</t>
  </si>
  <si>
    <t>Mero rezervas</t>
  </si>
  <si>
    <t>01-02-01-01-05</t>
  </si>
  <si>
    <t>01.06.01.04</t>
  </si>
  <si>
    <t>V-001-05-03-05-01</t>
  </si>
  <si>
    <t>01-02-01-01-08</t>
  </si>
  <si>
    <t>07.06.01.02 , 05.01.01.01, 01.03.02.02A</t>
  </si>
  <si>
    <t>V-001-05-03-06-01</t>
  </si>
  <si>
    <t>01-02-01-01-09</t>
  </si>
  <si>
    <t>V-001-05-03-07-01</t>
  </si>
  <si>
    <t>Paramos gavėjų skaičius</t>
  </si>
  <si>
    <t xml:space="preserve">Socialinių ir kitų gyvenamųjų, Savivaldybei nuosavybės teisę priklausančių, patalpų nuomos administravimas </t>
  </si>
  <si>
    <t>01-02-01-04-20</t>
  </si>
  <si>
    <t>V-001-05-03-08-01</t>
  </si>
  <si>
    <t>Administruojamų būstų skaičius</t>
  </si>
  <si>
    <t>10</t>
  </si>
  <si>
    <t>Suorganizuotų Vaiko gerovės komisijos posėdžių skaičius</t>
  </si>
  <si>
    <t>4</t>
  </si>
  <si>
    <t>001-05-04 (T)</t>
  </si>
  <si>
    <t xml:space="preserve">Tinkamai įgyvendinti valstybines (valstybės perduotas savivaldybėms) ir savivaldybės savarankiškas funkcijas </t>
  </si>
  <si>
    <t>E-001-05-04-01</t>
  </si>
  <si>
    <t>V-001-05-04-01-01</t>
  </si>
  <si>
    <t>V-001-05-04-02-01</t>
  </si>
  <si>
    <t xml:space="preserve">Suteiktos valstybės pagalbos registrui pateiktų registro objektų skaičius </t>
  </si>
  <si>
    <t>Atliktų valstybinės kalbos vartojimo ir taisyklingumo patikrinimų skaičius</t>
  </si>
  <si>
    <t>12</t>
  </si>
  <si>
    <t>Darbo rinkos politikos rengimas ir įgyvendinimas</t>
  </si>
  <si>
    <t>01-02-01-04-07</t>
  </si>
  <si>
    <t>04.01.02.01</t>
  </si>
  <si>
    <t>30</t>
  </si>
  <si>
    <t>Pasibaigus užimtumo didinimo programoms po 6 mėnesių dirbs arba vykdys savarankišką veiklą asmenų dalis iš užimtumo didinimo programų dalyvių skaičiaus</t>
  </si>
  <si>
    <t>13</t>
  </si>
  <si>
    <t>Ministerijos nustatytas rodiklis</t>
  </si>
  <si>
    <t xml:space="preserve">Lėšos, skirtos užimtumo skatinimo ir motyvavimo paslaugų modelio įgyvendinimui </t>
  </si>
  <si>
    <t>01-02-01-04-19</t>
  </si>
  <si>
    <t>45</t>
  </si>
  <si>
    <t>Suteiktų teisinės pagalbos konsultacijų skaičius</t>
  </si>
  <si>
    <t>Jaunimo reikalų koordinatoriams savivaldybėse rekomenduotų atlikti užduočių įgyvendinimas
(ne mažiau, kaip)</t>
  </si>
  <si>
    <t>600</t>
  </si>
  <si>
    <t>10.04.01.40</t>
  </si>
  <si>
    <t>10.01.02.02</t>
  </si>
  <si>
    <t>Užtikrinti prisiimtų finansinių įsipareigojimų vykdymą</t>
  </si>
  <si>
    <t>Finansinių įsipareigojimų vykdymo lygis</t>
  </si>
  <si>
    <t>Palūkanos</t>
  </si>
  <si>
    <t>01-02-01-06-01</t>
  </si>
  <si>
    <t>01.07.01.01</t>
  </si>
  <si>
    <t>01-02-01-06-02</t>
  </si>
  <si>
    <t>01.03.02.01</t>
  </si>
  <si>
    <t>Iš viso programai finansuoti pagal finansavimo šaltinius:</t>
  </si>
  <si>
    <t>Finansavimo šaltinių suvestinė</t>
  </si>
  <si>
    <t>1. Savivaldybės biudžetas (įskaitant skolintas lėšas)</t>
  </si>
  <si>
    <t xml:space="preserve">Iš jo:                                                            </t>
  </si>
  <si>
    <t>Iš jų regioninių pažangos priemonių lėšos</t>
  </si>
  <si>
    <t>Asignavimų ir kitų lėšų pokytis, palyginti su ankstesnių metų patvirtintų asignavimų lėšų planu</t>
  </si>
  <si>
    <t>-</t>
  </si>
  <si>
    <t>P-</t>
  </si>
  <si>
    <t>pažangos uždavinys</t>
  </si>
  <si>
    <t>T-</t>
  </si>
  <si>
    <t>tęstinės veiklos uždavinys</t>
  </si>
  <si>
    <t>RE-</t>
  </si>
  <si>
    <t>pažangos priemonė, skirta Regioninės pažangos priemonei įgyvendinti</t>
  </si>
  <si>
    <t>PP-</t>
  </si>
  <si>
    <t>pažangos priemonė</t>
  </si>
  <si>
    <t>PD-</t>
  </si>
  <si>
    <t>dotacijų savivaldybei pažangos priemonė</t>
  </si>
  <si>
    <t>PN-</t>
  </si>
  <si>
    <t>nefinansinės pažangos priemonė</t>
  </si>
  <si>
    <t>TP-</t>
  </si>
  <si>
    <t>tęstinės veiklos priemonė arba tęstinės veiklos priemonė, tiesiogiai susijusi su PP</t>
  </si>
  <si>
    <t>TD-</t>
  </si>
  <si>
    <t>dotacijų savivaldybei tęstinės veiklos priemonė arba dotacijų savivaldybei tęstinės veiklos priemonė, tiesiogiai susijusi su PP</t>
  </si>
  <si>
    <t>TN-</t>
  </si>
  <si>
    <t>nefinansinės tęstinės veiklos priemonė</t>
  </si>
  <si>
    <t>TE-</t>
  </si>
  <si>
    <t xml:space="preserve">tęstinės veiklos priemonė, skirta 2014-2020 m. nacionalinei pažangos programai/ ES fondų investicijų veiksmų programai, įgyvendinti </t>
  </si>
  <si>
    <t>TI-</t>
  </si>
  <si>
    <t>tęstinės veiklos priemonė, pagal kurią planuojami tęstiniai investiciniai projektai (pereinamojo laikotarpio)</t>
  </si>
  <si>
    <t>2.1 priedas</t>
  </si>
  <si>
    <t>002-04</t>
  </si>
  <si>
    <t>UŽTIKRINTI SOCIALINĘ GEROVĘ RAJONE</t>
  </si>
  <si>
    <t>002-04-01 (P)</t>
  </si>
  <si>
    <t>Padidinti sveikatos priežiūros paslaugų prieinamumą, išplėtoti su visuomenės sveikatos stiprinimu susijusias paslaugas</t>
  </si>
  <si>
    <t>E-002-04-01-01</t>
  </si>
  <si>
    <t>Išvengiamo mirtingumo, tenkančio 100 tūkst. gyventojų, santykis su šalies vidurkiu</t>
  </si>
  <si>
    <t xml:space="preserve">Išvengiamo mirtingumo, tenkančio 100 tūkst. gyventojų, santykis su šalies vidurkiu (proc.) </t>
  </si>
  <si>
    <t>E-002-04-01-02</t>
  </si>
  <si>
    <t>Bendrojo gyventojų sergamumo, tenkančio 1000-iui gyv., santykis su šalies vidurkiu</t>
  </si>
  <si>
    <t>Bendrojo gyventojų sergamumo, tenkančio 1000-iui gyv., santykis su šalies vidurkiu (proc.)</t>
  </si>
  <si>
    <t>E-002-04-01-03</t>
  </si>
  <si>
    <t xml:space="preserve">Savižudybių, tenkančių 100 tūkst. gyv., santykis su šalies vidurkiu </t>
  </si>
  <si>
    <t>Savižudybių, tenkančių 100 tūkst. gyv., santykis su šalies vidurkiu (proc.)</t>
  </si>
  <si>
    <t>Sveikos gyvensenos plėtojimas bei sveikos gyvensenos įgūdžių ugdymo įstaigose ir bendruomenėse stiprinimas, visuomenės sveikatos stebėsenos savivaldybėse vykdymas</t>
  </si>
  <si>
    <t>9.4</t>
  </si>
  <si>
    <t>07.04.01.02</t>
  </si>
  <si>
    <t>4.1.5.</t>
  </si>
  <si>
    <t>R-002-04-01-01-01</t>
  </si>
  <si>
    <t>110</t>
  </si>
  <si>
    <t xml:space="preserve">Asmenų, dalyvavusių reguliariuose fizinio aktyvumo užsiėmimuose, skaičius iš viso (asm.); Suorganizuotų sveikatos raštingumo renginių skaičius (vnt.) ir dalyvių juose skaičius (tūkst. asm.) </t>
  </si>
  <si>
    <t>R-002-04-01-01-02</t>
  </si>
  <si>
    <t>32</t>
  </si>
  <si>
    <t>35</t>
  </si>
  <si>
    <t>38</t>
  </si>
  <si>
    <t>R-002-04-01-01-03</t>
  </si>
  <si>
    <t>400</t>
  </si>
  <si>
    <t>Sveikatinimo renginiuose dalyvaujančių asmenų skaičius</t>
  </si>
  <si>
    <t>1050</t>
  </si>
  <si>
    <t>002-04-01-03 (PP)</t>
  </si>
  <si>
    <t>Pasvalio rajono savivaldybės specialialiosios visuomenės sveikatos rėmimo programos įgyvendinimas</t>
  </si>
  <si>
    <t>05.06.01.01 07.04.01.02</t>
  </si>
  <si>
    <t>4.1.5.; 4.1.6.</t>
  </si>
  <si>
    <t>R-002-04-01-03-01</t>
  </si>
  <si>
    <t>Įgyvendintų sveikatinimo projektų skaičius</t>
  </si>
  <si>
    <t xml:space="preserve">Suorganizuotų sveikatos raštingumo renginių skaičius (vnt.) ir dalyvių juose skaičius (tūkst. asm.) </t>
  </si>
  <si>
    <t>Vaikų dantų profilaktikos programos dalyvių skaičius</t>
  </si>
  <si>
    <t>50</t>
  </si>
  <si>
    <t>90</t>
  </si>
  <si>
    <t>Asmenų, dalyvavusių Pasvalio rajono savivaldybės priklausomybę sukeliančių medžiagų, smurto artimoje aplinkoje ir savižudybių prevencijos, lygių galimybių, lyčių lygybės 2023-2027 m. programos veiklose, skaičius</t>
  </si>
  <si>
    <t>170</t>
  </si>
  <si>
    <t>200</t>
  </si>
  <si>
    <t>230</t>
  </si>
  <si>
    <t>Asmenų, dalyvavusių Visuomenės sveikatos stebėsenos ataskaitos rekomendacijų priemonių plano veiklose, skaičius</t>
  </si>
  <si>
    <t>120</t>
  </si>
  <si>
    <t>130</t>
  </si>
  <si>
    <t>140</t>
  </si>
  <si>
    <t>R-002-04-01-04-01</t>
  </si>
  <si>
    <t xml:space="preserve">Specialistų pritraukimas sveikatos netolygumams mažinti </t>
  </si>
  <si>
    <t>09-02-01-01-07</t>
  </si>
  <si>
    <t>9; Pasvalio ligoninė;
PASPC</t>
  </si>
  <si>
    <t>4.1.4.</t>
  </si>
  <si>
    <t>R-002-04-01-05-01</t>
  </si>
  <si>
    <t>Į rajoną pritrauktų sveikatos priežiūros specialistų skaičius</t>
  </si>
  <si>
    <t xml:space="preserve">Visuomenės psichikos sveikatos paslaugų prieinamumo bei ankstyvojo savižudybių atpažinimo ir kompleksinės pagalbos teikimo sistemos plėtojimas  </t>
  </si>
  <si>
    <t>09-02-01-01-08</t>
  </si>
  <si>
    <t>R-002-04-01-06-01</t>
  </si>
  <si>
    <t>R-002-04-01-06-02</t>
  </si>
  <si>
    <t>07-01-02-01-01</t>
  </si>
  <si>
    <t>4.1.3.</t>
  </si>
  <si>
    <t>Paslaugų gavėjų skaičius</t>
  </si>
  <si>
    <t>Modernizuotų/ naujai įkurtų ambulatorinių/ dienos stacionaro infrastruktūros objektų skaičius (vnt.)</t>
  </si>
  <si>
    <t>Nauja priemonė</t>
  </si>
  <si>
    <t xml:space="preserve">Asmenų, dalyvavusių reguliariuose fizinio aktyvumo užsiėmimuose, skaičius iš viso </t>
  </si>
  <si>
    <t>Asmenų, dalyvavusių reguliariuose fizinio aktyvumo užsiėmimuose, skaičius iš viso (asm.)</t>
  </si>
  <si>
    <t>Suorganizuotų sveikatos raštingumo renginių skaičius ir dalyvių juose skaičius</t>
  </si>
  <si>
    <t>vnt/ tūkst. asm.</t>
  </si>
  <si>
    <t>002-04-02 (P)</t>
  </si>
  <si>
    <t>Išplėsti trūkstamas socialines paslaugas, pagerinti kokybę ir prieinamumą</t>
  </si>
  <si>
    <t>E-002-04-02-01</t>
  </si>
  <si>
    <t xml:space="preserve">Socialinių paslaugų poreikio patenkinimas </t>
  </si>
  <si>
    <t>Socialinių paslaugų poreikio patenkinimas (proc.)</t>
  </si>
  <si>
    <t>E-002-04-02-02</t>
  </si>
  <si>
    <t xml:space="preserve">Pradėtų teikti naujų socialinių paslaugų skaičius </t>
  </si>
  <si>
    <t>Pradėtų teikti naujų socialinių paslaugų skaičius (vnt.)</t>
  </si>
  <si>
    <t>Bendruomeninių vaikų globos namų išlaikymas</t>
  </si>
  <si>
    <t>02-02-01-02-01</t>
  </si>
  <si>
    <t>9.3</t>
  </si>
  <si>
    <t>10.09.01.01</t>
  </si>
  <si>
    <t>V-002-04-02-01-01</t>
  </si>
  <si>
    <t>8</t>
  </si>
  <si>
    <t>Šeimos krizių centro išlaikymas</t>
  </si>
  <si>
    <t>02-02-01-02-02</t>
  </si>
  <si>
    <t>4.2.3.</t>
  </si>
  <si>
    <t>V-002-04-02-02-01</t>
  </si>
  <si>
    <t>40</t>
  </si>
  <si>
    <t>02-02-01-02-04</t>
  </si>
  <si>
    <t>9.1</t>
  </si>
  <si>
    <t>02-02-01-02-05</t>
  </si>
  <si>
    <t>Įdiegtų naujų/ patobulintų nestacionarių paslaugų/ erdvių skaičius (vnt.)</t>
  </si>
  <si>
    <t>Socialinės priežiūros (pagalbos į namus) paslaugų teikimas seniems ir neįgaliems rajono gyventojams</t>
  </si>
  <si>
    <t>02-02-01-02-06</t>
  </si>
  <si>
    <t>9.1.</t>
  </si>
  <si>
    <t>10.02.01.40, 10.01.02.02</t>
  </si>
  <si>
    <t>002-04-02-06 (TP)</t>
  </si>
  <si>
    <t>Kitų paslaugų teikimas Pasvalio socialinių paslaugų centre</t>
  </si>
  <si>
    <t>02-02-01-02-07</t>
  </si>
  <si>
    <t>4000</t>
  </si>
  <si>
    <t>4020</t>
  </si>
  <si>
    <t>4040</t>
  </si>
  <si>
    <t>Vaikų dienos centrų ir kitų užimtumo paslaugų vaikams tinklo plėtra bendruomenėse</t>
  </si>
  <si>
    <t>02-02-01-02-24</t>
  </si>
  <si>
    <t>Vaikų dienos centrų skaičius</t>
  </si>
  <si>
    <t>Vaikų dienos centrus lankančių vaikų skaičius</t>
  </si>
  <si>
    <t>242</t>
  </si>
  <si>
    <t>Dienos ir trumpalaikės socialinės globos paslaugų teikimas neįgaliems vaikams ir jaunuoliams</t>
  </si>
  <si>
    <t>02-02-01-03-02</t>
  </si>
  <si>
    <t>10.18</t>
  </si>
  <si>
    <t>10.01.02.02  09.02.01.01</t>
  </si>
  <si>
    <t>15</t>
  </si>
  <si>
    <t>Dienos ir trumpalaikės socialinės globos paslaugų teikimas suaugusiems neįgaliems asmenims</t>
  </si>
  <si>
    <t>02-02-01-03-03</t>
  </si>
  <si>
    <t>9.2</t>
  </si>
  <si>
    <t>02-02-01-03-07</t>
  </si>
  <si>
    <t>9; 9.1</t>
  </si>
  <si>
    <t>10.01.02.01</t>
  </si>
  <si>
    <t>Asmenų, gaunančių asistento paslaugas, skaičius</t>
  </si>
  <si>
    <t>Socialinės globos paslaugų kompensavimas neįgaliems asmenims socialinės globos namuose ir šeimynose ir akredituotos socialinės priežiūros, teikiamos NVO, finansavimas</t>
  </si>
  <si>
    <t>02-02-01-03-08</t>
  </si>
  <si>
    <t>10.01.02.02S      10.01.02.02     10.01.02.02VBU</t>
  </si>
  <si>
    <t>150</t>
  </si>
  <si>
    <t>10.04.01.01</t>
  </si>
  <si>
    <t>4.2.1.</t>
  </si>
  <si>
    <t>Pradėtų teikti naujų paslaugų, susijusių su paslaugų plėtra šeimoje arba bendruomenėje asmenims su intelekto/ psichikos negalia, skaičius (vnt.)</t>
  </si>
  <si>
    <t>Asmenų, turinčių intelekto ir (ar) psichikos negalią, gavusių socialines paslaugas šeimoje arba bendruomenėje, skaičius iš viso (asm.)</t>
  </si>
  <si>
    <t>4.2.4.</t>
  </si>
  <si>
    <t>Teikiamų kompleksinių paslaugų skaičius iš viso (kompl.)</t>
  </si>
  <si>
    <t>002-04-03 (P)</t>
  </si>
  <si>
    <t>Paskatinti socialinę integraciją ir padidinti viešąjį saugumą rajone</t>
  </si>
  <si>
    <t>E-002-04-03-01</t>
  </si>
  <si>
    <t>Vaikų, augančių socialinę riziką patiriančiose šeimose, dalis nuo visų vaikų (0-18 metų) skaičiaus</t>
  </si>
  <si>
    <t>Vaikų, augančių socialinę riziką patiriančiose šeimose, dalis nuo visų vaikų (0-18 metų) skaičiaus (proc.)</t>
  </si>
  <si>
    <t>E-002-04-03-02</t>
  </si>
  <si>
    <t>Socialinio būsto poreikio patenkinimas nuo jo laukiančiųjų asmenų (šeimų) skaičiaus</t>
  </si>
  <si>
    <t>Socialinio būsto poreikio patenkinimas nuo jo laukiančiųjų asmenų (šeimų) skaičiaus (proc.)</t>
  </si>
  <si>
    <t>E-002-04-03-03</t>
  </si>
  <si>
    <t>Smurto artimoje aplinkoje atvejų, tenkančių 1000-iui gyventojų, santykis su šalies vidurkiu</t>
  </si>
  <si>
    <t>Smurto artimoje aplinkoje atvejų, tenkančių 1000-iui gyventojų, santykis su šalies vidurkiu (proc.)</t>
  </si>
  <si>
    <t>002-04-03-01 (PP)</t>
  </si>
  <si>
    <t>Religinių bendruomenių ir NVO teikiamų socialinių paslaugų rėmimas</t>
  </si>
  <si>
    <t>02-02-01-02-16</t>
  </si>
  <si>
    <t>08.04.01.02</t>
  </si>
  <si>
    <t>4.3.8.</t>
  </si>
  <si>
    <t>R-002-04-03-01-01</t>
  </si>
  <si>
    <t>Paramą gavusių projektų skaičius</t>
  </si>
  <si>
    <t>9</t>
  </si>
  <si>
    <t>Socialines paslaugas teikiančių NVO skaičius iš viso (vnt.)</t>
  </si>
  <si>
    <t>02-02-01-02-20</t>
  </si>
  <si>
    <t>002-04-03-03 (TD)</t>
  </si>
  <si>
    <t xml:space="preserve">Atvejo vadybos ir socialinės priežiūros šeimoms organizavimas </t>
  </si>
  <si>
    <t>02-02-01-02-21</t>
  </si>
  <si>
    <t>80</t>
  </si>
  <si>
    <t>16</t>
  </si>
  <si>
    <t>Individualios priežiūros darbuotojų, teikiančių socialinę priežiūrą šeimoms, pareigybių skaičius</t>
  </si>
  <si>
    <t>Kompleksinių paslaugų šeimai organizavimas</t>
  </si>
  <si>
    <t>02-02-01-02-25</t>
  </si>
  <si>
    <t>Būsto aplinkos pritaikymas neįgaliesiems</t>
  </si>
  <si>
    <t>02-02-01-03-05</t>
  </si>
  <si>
    <t>4.3.2.</t>
  </si>
  <si>
    <t>R-002-04-03-05-01</t>
  </si>
  <si>
    <t>Neįgaliesiems pritaikytų būstų skaičius</t>
  </si>
  <si>
    <t>Pritaikytų gyvenamosios aplinkos objektų spec. poreikių turintiems asmenims skaičius (vnt.)</t>
  </si>
  <si>
    <t>Neįgaliųjų NVO akredituotos socialinės reabilitacijos ir spec. transporto paslaugų teikimo finansavimas</t>
  </si>
  <si>
    <t>02-02-01-03-09</t>
  </si>
  <si>
    <t>R-002-04-03-06-01</t>
  </si>
  <si>
    <t xml:space="preserve">Socialinės reabilitacijos paslaugų gavėjų skaičius  </t>
  </si>
  <si>
    <t>4.3.1.</t>
  </si>
  <si>
    <t>Naujai įsigytų/ pastatytų/ atnaujintų socialinių būstų skaičius (vnt.)</t>
  </si>
  <si>
    <t>4.3.11.</t>
  </si>
  <si>
    <t>Įdiegtų naujų/ atnaujintų gyventojų perspėjimo sistemų/ priemonių skaičius (vnt.); Pagerinta operacijų centro infrastruktūra; Priedangose galinčių pasislėpti gyventojų dalis iš viso (proc.)</t>
  </si>
  <si>
    <t>V-002-04-02-10-01</t>
  </si>
  <si>
    <t>Gyventojų švietimo civilinės saugos klausimais plano įgyvendinimas</t>
  </si>
  <si>
    <t>Priešgaisrinių tarnybų administravimas</t>
  </si>
  <si>
    <t>01-02-01-04-12</t>
  </si>
  <si>
    <t>1.8</t>
  </si>
  <si>
    <t>03.02.01.01</t>
  </si>
  <si>
    <t>4.3.10.</t>
  </si>
  <si>
    <t>Išvykimų į gaisrus skaičius</t>
  </si>
  <si>
    <t>Išvykimų į kitus darbus skaičius</t>
  </si>
  <si>
    <t>Policijos įgyvendinamų projektų rėmimas</t>
  </si>
  <si>
    <t>08-01-01-01-03</t>
  </si>
  <si>
    <t>03.01.01.01</t>
  </si>
  <si>
    <t>4.3.9.</t>
  </si>
  <si>
    <t>Paramą gavusių policijos programų/projektų skaičius</t>
  </si>
  <si>
    <t>4.3.6.</t>
  </si>
  <si>
    <t>Parengtas lygių galimybių užtikrinimo veiksmų planas</t>
  </si>
  <si>
    <t>Užtikrinti Lietuvos Respublikos teisės aktais numatytų bei kitų išmokų ir kompensacijų mokėjimą</t>
  </si>
  <si>
    <t xml:space="preserve">Socialinėms paslaugoms ir socialinei paramai skiriamų lėšų suma, tenkanti vienam Pasvalio rajono gyventojui </t>
  </si>
  <si>
    <t>EUR</t>
  </si>
  <si>
    <t>002-04-04-01 (TD)</t>
  </si>
  <si>
    <t>Slaugos priežiūros (pagalbos) tikslinių kompensacijų skyrimas ir mokėjimas</t>
  </si>
  <si>
    <t>02-02-01-01-01</t>
  </si>
  <si>
    <t>V-002-04-04-01-01</t>
  </si>
  <si>
    <t>Slaugos priežiūros (pagalbos) tikslinių kompensacijų gavėjų skaičius</t>
  </si>
  <si>
    <t>1100</t>
  </si>
  <si>
    <t>10.02.01.40</t>
  </si>
  <si>
    <t>V-002-04-04-02-01</t>
  </si>
  <si>
    <t>Socialinių pašalpų skyrimas ir mokėjimas</t>
  </si>
  <si>
    <t>02-02-01-01-04</t>
  </si>
  <si>
    <t>V-002-04-04-03-01</t>
  </si>
  <si>
    <t>Socialinės pašalpos gavėjų skaičius</t>
  </si>
  <si>
    <t>1600</t>
  </si>
  <si>
    <t>Kompensacijų už būsto šildymą, kietą kurą, šaltą vandenį skyrimas ir mokėjimas</t>
  </si>
  <si>
    <t>02-02-01-01-05</t>
  </si>
  <si>
    <t>V-002-04-04-04-01</t>
  </si>
  <si>
    <t>Kompensacijų už būsto šildymą, kietą kurą, šaltą vandenį, gavėjų skaičius</t>
  </si>
  <si>
    <t>3540</t>
  </si>
  <si>
    <t>1500</t>
  </si>
  <si>
    <t>002-04-04-05 (TD)</t>
  </si>
  <si>
    <t>Laidojimo pašalpų mokėjimas</t>
  </si>
  <si>
    <t>02-02-01-01-06</t>
  </si>
  <si>
    <t>10.03.01.01</t>
  </si>
  <si>
    <t>V-002-04-04-05-01</t>
  </si>
  <si>
    <t>Laidojimo pašalpos gavėjų skaičius</t>
  </si>
  <si>
    <t>002-04-04-06 (TD)</t>
  </si>
  <si>
    <t>Nemokamo maitinimo moksleiviams skyrimas</t>
  </si>
  <si>
    <t>02-02-01-01-07</t>
  </si>
  <si>
    <t>V-002-04-04-06-01</t>
  </si>
  <si>
    <t>Mokinių, gaunančių nemokamą maitinimą, vidutinis skaičius per mėnesį</t>
  </si>
  <si>
    <t>993</t>
  </si>
  <si>
    <t>Mokinių aprūpinimo mokinio reikmenimis skyrimas</t>
  </si>
  <si>
    <t>02-02-01-01-08</t>
  </si>
  <si>
    <t>V-002-04-04-07-01</t>
  </si>
  <si>
    <t>650</t>
  </si>
  <si>
    <t>Mokinių, gaunančių paramą
mokinio reikmenims įsigyti,
skaičius</t>
  </si>
  <si>
    <t>640</t>
  </si>
  <si>
    <t>002-04-04-08 (TP)</t>
  </si>
  <si>
    <t>Socialinė parama kitais įstatyme nenumatytais atvejais</t>
  </si>
  <si>
    <t>02-02-01-01-09</t>
  </si>
  <si>
    <t>V-002-04-04-08-01</t>
  </si>
  <si>
    <t>Vienkartinės materialinės paramos gavėjų skaičius</t>
  </si>
  <si>
    <t>02-02-01-01-10</t>
  </si>
  <si>
    <t>V-002-04-04-09-01</t>
  </si>
  <si>
    <t>Vidutinis kompensuotų gavėjų skaičius per mėn.</t>
  </si>
  <si>
    <t>1300</t>
  </si>
  <si>
    <t>V-002-04-04-10-01</t>
  </si>
  <si>
    <t>002-04-04-11 (TD)</t>
  </si>
  <si>
    <t>Kompensacijų už būsto suteikimą ukrainiečiams mokėjimas</t>
  </si>
  <si>
    <t>02-02-01-01-12</t>
  </si>
  <si>
    <t>V-002-04-04-11-01</t>
  </si>
  <si>
    <t>002-04-04-12 (TD)</t>
  </si>
  <si>
    <t>Vienkartinė išmoka vaikui gimus</t>
  </si>
  <si>
    <t>02-02-01-02-09</t>
  </si>
  <si>
    <t>V-002-04-04-12-01</t>
  </si>
  <si>
    <t>Išmoka vaikui mokėti</t>
  </si>
  <si>
    <t>02-02-01-02-10</t>
  </si>
  <si>
    <t>V-002-04-04-13-01</t>
  </si>
  <si>
    <t>4150</t>
  </si>
  <si>
    <t>002-04-04-14 (TD)</t>
  </si>
  <si>
    <t>Vienkartinė išmoka nėščiai moteriai</t>
  </si>
  <si>
    <t>02-02-01-02-11</t>
  </si>
  <si>
    <t>V-002-04-04-14-01</t>
  </si>
  <si>
    <t>Globos (rūpybos) išmoka</t>
  </si>
  <si>
    <t>02-02-01-02-12</t>
  </si>
  <si>
    <t>10.04.01.40 10.01.02.02P</t>
  </si>
  <si>
    <t>V-002-04-04-15-01</t>
  </si>
  <si>
    <t>002-04-04-16 (TD)</t>
  </si>
  <si>
    <t>Našlaičių įsikūrimo išmoka</t>
  </si>
  <si>
    <t>02-02-01-02-13</t>
  </si>
  <si>
    <t>V-002-04-04-16-01</t>
  </si>
  <si>
    <t>20</t>
  </si>
  <si>
    <t>002-04-04-17 (TD)</t>
  </si>
  <si>
    <t>Globos (rūpybos) tikslinis priedas (šeimos, šeimynos) vaiko laikinosios priežiūros išmokai</t>
  </si>
  <si>
    <t>02-02-01-02-14</t>
  </si>
  <si>
    <t>V-002-04-04-17-01</t>
  </si>
  <si>
    <t>002-04-04-18 (TD)</t>
  </si>
  <si>
    <t xml:space="preserve">Išmoka besimokančio ar studijuojančio asmens vaiko priežiūrai </t>
  </si>
  <si>
    <t>02-02-01-02-17</t>
  </si>
  <si>
    <t>V-002-04-04-18-01</t>
  </si>
  <si>
    <t>002-04-04-19 (TD)</t>
  </si>
  <si>
    <t>Išmoka gimus vienu metu daugiau kaip 1 vaikui</t>
  </si>
  <si>
    <t>02-02-01-02-18</t>
  </si>
  <si>
    <t>V-002-04-04-19-01</t>
  </si>
  <si>
    <t>002-04-04-20 (TD)</t>
  </si>
  <si>
    <t>V-002-04-04-20-01</t>
  </si>
  <si>
    <t xml:space="preserve">Išmoka įsivaikinus vaiką </t>
  </si>
  <si>
    <t>02-02-01-02-22</t>
  </si>
  <si>
    <t>Įvaikintų vaikų skaičius</t>
  </si>
  <si>
    <t xml:space="preserve">Vaiko laikinosios priežiūros išmoka </t>
  </si>
  <si>
    <t>02-02-0-02-23</t>
  </si>
  <si>
    <t>Būsto nuomos mokesčių dalies kompensavimas</t>
  </si>
  <si>
    <t>01-02-01-04-16</t>
  </si>
  <si>
    <t>10.06.01.40            10.06.01.01VBU</t>
  </si>
  <si>
    <t>Asmenų (šeimų), gavusių būsto nuomos ar išperkamosios būsto nuomos mokesčio dalies kompensaciją, skaičius</t>
  </si>
  <si>
    <t>003-02</t>
  </si>
  <si>
    <t>DIDINTI TURISTINIO, AKTYVAUS IR KULTŪRINIO GYVENIMO PATRAUKLUMĄ RAJONE</t>
  </si>
  <si>
    <t>003-02-03 (P)</t>
  </si>
  <si>
    <t>Išplėtoti sporto ir aktyvaus laisvalaikio paslaugų pasiūlą</t>
  </si>
  <si>
    <t>E-003-02-03-01</t>
  </si>
  <si>
    <t>Paruoštų olimpinės bei nacionalinių rinktinių narių / kandidatų skaičius</t>
  </si>
  <si>
    <t xml:space="preserve">Paruoštų olimpinės bei nacionalinių rinktinių narių / kandidatų skaičius (asm.) </t>
  </si>
  <si>
    <t>E-003-02-03-02</t>
  </si>
  <si>
    <t>Sportuojančių moterų dalies santykis su šalies vidurkiu</t>
  </si>
  <si>
    <t>Sportuojančių moterų dalies santykis su šalies vidurkiu (proc.)</t>
  </si>
  <si>
    <t>E-003-02-03-03</t>
  </si>
  <si>
    <t>Atskirų socialinių grupių asmenų (spec. poreikių turinčių asmenų, senjorų (vyresnio amžiaus), socialinę riziką patiriančių asmenų), dalyvavusių fizinio aktyvumo veiklose, skaičius (unikalūs/ viso)</t>
  </si>
  <si>
    <t>61/ 311</t>
  </si>
  <si>
    <t>62/ 313</t>
  </si>
  <si>
    <t>64/ 318</t>
  </si>
  <si>
    <t>Atskirų socialinių grupių asmenų (spec. poreikių turinčių asmenų, senjorų (vyresnio amžiaus), socialinę riziką patiriančių asmenų), dalyvavusių fizinio aktyvumo veiklose, skaičius (asm.)</t>
  </si>
  <si>
    <t>003-02-03-01 (TP)</t>
  </si>
  <si>
    <t>09-02-01-02-01</t>
  </si>
  <si>
    <t>10.12</t>
  </si>
  <si>
    <t>08.01.01.02</t>
  </si>
  <si>
    <t>2.3.4.</t>
  </si>
  <si>
    <t>R-003-02-03-01-01</t>
  </si>
  <si>
    <t>225</t>
  </si>
  <si>
    <t>Suorganizuotų / dalyvautų sporto/ fizinio aktyvumo renginių skaičius skirtingoms socialinėms grupėms (vnt.) ir dalyvių skaičius juose (tūkst. asm.)</t>
  </si>
  <si>
    <t>R-003-02-03-01-02</t>
  </si>
  <si>
    <t>Sporto renginių dalyvių skaičius</t>
  </si>
  <si>
    <t>1650</t>
  </si>
  <si>
    <t>390</t>
  </si>
  <si>
    <t>2.3.5.</t>
  </si>
  <si>
    <t>R-003-02-03-03-01</t>
  </si>
  <si>
    <t>Paskatintų sporto NVO (sporto klubų) (vnt.),  sportininkų skaičius (asm.); NVO (sporto klubų), teikiančių sporto paslaugas, skaičius iš viso (vnt.)</t>
  </si>
  <si>
    <t>R-003-02-03-04-01</t>
  </si>
  <si>
    <t>14</t>
  </si>
  <si>
    <t>09-02-01-02-08</t>
  </si>
  <si>
    <t>R-003-02-03-05-01</t>
  </si>
  <si>
    <t>Paskatintų sportininkų skaičius</t>
  </si>
  <si>
    <t>07-01-02-02-01</t>
  </si>
  <si>
    <t>7; 11</t>
  </si>
  <si>
    <t>09.02.02.01</t>
  </si>
  <si>
    <t>2.3.2.</t>
  </si>
  <si>
    <t>Įrengtų sporto statinių skaičius</t>
  </si>
  <si>
    <t>Švietimo įstaigų, prie kurių ar kuriose atnaujinta sporto infrastruktūra, skaičius (vnt.)</t>
  </si>
  <si>
    <t>003-03</t>
  </si>
  <si>
    <t>SIEKTI AUKŠTESNIŲ MOKYMOSI REZULTATŲ, UGYDTI AKTYVŲ IR MOTYVUOTĄ JAUNIMĄ</t>
  </si>
  <si>
    <t>003-03-01 (P)</t>
  </si>
  <si>
    <t>Užtikrinti švietimo paslaugų bei infrastruktūros kokybę, tolygumą, prieinamumą</t>
  </si>
  <si>
    <t>E-003-03-01-01</t>
  </si>
  <si>
    <t>Bendrojo ugdymo mokyklų, turinčių gamtos mokslų laboratorijas, dalis</t>
  </si>
  <si>
    <t>Bendrojo ugdymo mokyklų, turinčių gamtos mokslų laboratorijas, dalis (proc.)</t>
  </si>
  <si>
    <t>E-003-03-01-02</t>
  </si>
  <si>
    <t xml:space="preserve">Specialiųjų ugdymosi poreikių turinčių mokinių bendrojo ugdymo mokyklų bendrosiose klasėse dalis </t>
  </si>
  <si>
    <t xml:space="preserve">Specialiųjų ugdymosi poreikių turinčių mokinių bendrojo ugdymo mokyklų bendrosiose klasėse dalis (proc.) </t>
  </si>
  <si>
    <t>E-003-03-01-03</t>
  </si>
  <si>
    <t xml:space="preserve">Bendrojo ugdymo mokyklų, veikiančių pagal visos dienos mokyklos modelį, dalis </t>
  </si>
  <si>
    <t>Bendrojo ugdymo mokyklų, veikiančių pagal visos dienos mokyklos modelį, dalis (proc.)</t>
  </si>
  <si>
    <t>Bendrojo ugdymo mokyklų klasių, kurios yra jungtinės, dalis</t>
  </si>
  <si>
    <t>Bendrojo ugdymo mokyklų klasių, kurios yra jungtinės, dalis (proc.)</t>
  </si>
  <si>
    <t>Neformaliojo švietimo veikloje dalyvaujančių mokinių dalis</t>
  </si>
  <si>
    <t>Neformaliojo švietimo veikloje dalyvaujančių mokinių dalis( proc.)</t>
  </si>
  <si>
    <t>Neformaliojo suaugusiųjų švietimo programų, finansuotų iš savivaldybės biudžeto, skaičius</t>
  </si>
  <si>
    <t>Neformaliojo suaugusiųjų švietimo programų, finansuotų iš savivaldybės biudžeto, skaičius (vnt.)</t>
  </si>
  <si>
    <t>03-02-01-01-01</t>
  </si>
  <si>
    <t>10.17</t>
  </si>
  <si>
    <t>09.05.01.01</t>
  </si>
  <si>
    <t>3.1.1.; 3.1.7.</t>
  </si>
  <si>
    <t>Įsteigtų naujų švietimo pagalbos specialistų etatų skaičius (vnt.); Įdiegtų naujų priemonių įtraukiam ugdymui bei švietimo pagalbai skaičius (kompl.)</t>
  </si>
  <si>
    <t>Pagalbų skaičius (konsultacijos, vertinimai ir kita veikla)</t>
  </si>
  <si>
    <t>2000</t>
  </si>
  <si>
    <t>Naujai teikiamų suaugusiųjų švietimo paslaugų teikėjų/ programų skaičius (vnt.)</t>
  </si>
  <si>
    <t>1800</t>
  </si>
  <si>
    <t>Neformalaus suaugusiųjų švietimo programų įgyvendinimas</t>
  </si>
  <si>
    <t>03-02-01-01-03</t>
  </si>
  <si>
    <t>09.05.01.02</t>
  </si>
  <si>
    <t>3.1.7.</t>
  </si>
  <si>
    <t>R-003-03-01-02-01</t>
  </si>
  <si>
    <t>NSŠ programose dalyvavusių asmenų skaičius, siekiant, kad mokymuose dalyvautų ne mažiau kaip 40 proc. tos pačios lyties asmenų</t>
  </si>
  <si>
    <t>R-003-03-01-02-02</t>
  </si>
  <si>
    <t>Informacinių technologijų plėtra</t>
  </si>
  <si>
    <t>03-02-01-01-05</t>
  </si>
  <si>
    <t>10.1-10.10; 10.14-10.16; 10.18</t>
  </si>
  <si>
    <t>3.1.4.</t>
  </si>
  <si>
    <t>R-003-03-01-03-01</t>
  </si>
  <si>
    <t>R-003-03-01-03-02</t>
  </si>
  <si>
    <t>R-003-03-01-03-03</t>
  </si>
  <si>
    <t>R-003-03-01-03-04</t>
  </si>
  <si>
    <t>Atnaujintų darbo kompiuteriu vietų skaičius</t>
  </si>
  <si>
    <t xml:space="preserve">Mokymo lėšos kitoms ugdymo reikmėms </t>
  </si>
  <si>
    <t>03-02-01-02-10</t>
  </si>
  <si>
    <t>1,10.1-10.10; 10.14-10.16; 10.18</t>
  </si>
  <si>
    <t>09.02.02.01 09.02.01.01 09.08.01.02.UI</t>
  </si>
  <si>
    <t>Brandos egzaminus laikiusių abiturientų skaičius</t>
  </si>
  <si>
    <t>160</t>
  </si>
  <si>
    <t>3.1.6.</t>
  </si>
  <si>
    <t>R-003-03-01-04-02</t>
  </si>
  <si>
    <t>Kvalifikaciją kėlusių asmenų skaičius</t>
  </si>
  <si>
    <t>R-003-03-01-04-03</t>
  </si>
  <si>
    <t>Organizuotų seminarų, mokymų ir kitų renginių skaičius</t>
  </si>
  <si>
    <t>R-003-03-01-04-04</t>
  </si>
  <si>
    <t>Tris ir daugiau valstybinių brandos egzaminų išlaikiusių abiturientų dalis</t>
  </si>
  <si>
    <t>Ugdymo kokybės skatinimo programos įgyvendinimas</t>
  </si>
  <si>
    <t>03-02-01-02-13</t>
  </si>
  <si>
    <t>09.08.01.01; 09.08.01.02</t>
  </si>
  <si>
    <t>R-003-03-01-05-01</t>
  </si>
  <si>
    <t>Paskatintų mokinių ir mokytojų skaičius</t>
  </si>
  <si>
    <t xml:space="preserve">Paremtų studijuojančių pedagogų skaičius </t>
  </si>
  <si>
    <t>Asmenų, gavusių kelionės į darbą dalinių išlaidų kompensavimą, skaičius</t>
  </si>
  <si>
    <t>184</t>
  </si>
  <si>
    <t xml:space="preserve">Apdovanotų geriausiai ugdymo aplinką kuriančių švietimo įstaigų skaičius </t>
  </si>
  <si>
    <t>Pasvalio inžinerijos klasės veiklose dalyvaujančių gimnazijų skaičius</t>
  </si>
  <si>
    <t>03-02-01-02-15</t>
  </si>
  <si>
    <t>09.06.01.01</t>
  </si>
  <si>
    <t>R-003-03-01-06-01</t>
  </si>
  <si>
    <t>Pavežamų mokinių skaičius</t>
  </si>
  <si>
    <t>„Tūkstantmečio mokyklų" programa</t>
  </si>
  <si>
    <t>03-02-01-02-18</t>
  </si>
  <si>
    <t>1, 10.1, 10.2, 10.3, 10.9, 10.10</t>
  </si>
  <si>
    <t>09.08.01.01</t>
  </si>
  <si>
    <t>Mokyklų, dalyvaujančių „Tūkstantmečio mokyklų" programoje, skaičius</t>
  </si>
  <si>
    <t xml:space="preserve">Atnaujintų švietimo įstaigų skaičius </t>
  </si>
  <si>
    <t>Užtikrinti ugdymo programų įvairovę ir įgyvendinimą</t>
  </si>
  <si>
    <t>Ugdymo planų įgyvendinimas Savivaldybės bendrojo ugdymo mokyklose ir įstaigose vykdančiose priešmokyklinio ugdymo programą</t>
  </si>
  <si>
    <t>03-02-01-02-01</t>
  </si>
  <si>
    <t>10.1-10.10; 10.18</t>
  </si>
  <si>
    <t>Vienai sąlyginei mokytojo pareigybei tenkančių mokinių skaičius bendrojo ugdymo mokyklose</t>
  </si>
  <si>
    <t xml:space="preserve">Bendrojo ugdymo mokyklų 1–8 klasių komplektų, kurie yra jungtiniai, dalis </t>
  </si>
  <si>
    <t>Bendrojo ugdymo mokyklų klasių komplektų, kuriuose yra mažiau kaip 8 mokiniai, dalis</t>
  </si>
  <si>
    <t>Pagrindinio ugdymo pasiekimų patikrinimo metu bent pagrindinį mokymosi pasiekimų lygį pasiekusių mokinių dalis (proc.) (lietuvių k., matematika)</t>
  </si>
  <si>
    <t>Formalųjį švietimą papildančio ugdymo programų įgyvendinimas</t>
  </si>
  <si>
    <t>03-02-01-02-02</t>
  </si>
  <si>
    <t>10.11; 10.12</t>
  </si>
  <si>
    <t xml:space="preserve">Ikimokyklinio ugdymo įstaigų veiklos organizavimas ir programų įgyvendinimas </t>
  </si>
  <si>
    <t>03-02-01-02-05</t>
  </si>
  <si>
    <t>10.14-10.16</t>
  </si>
  <si>
    <t>09.01.01.01 09.01.02.01</t>
  </si>
  <si>
    <t xml:space="preserve">Ikimokykliniame ir priešmokykliniame ugdyme dalyvaujančių 3–5 metų vaikų dalis </t>
  </si>
  <si>
    <t>94.5</t>
  </si>
  <si>
    <t>Rajono bendrojo ugdymo mokyklų aplinkos išlaikymas</t>
  </si>
  <si>
    <t>03-02-01-02-08</t>
  </si>
  <si>
    <t>1; 10.1-10.10; 10.18</t>
  </si>
  <si>
    <t>Riešuto mokyklos mokinių skaičius</t>
  </si>
  <si>
    <t>Seniūnijų prižiūrimų švietimo įstaigų aplinkos išlaikymas</t>
  </si>
  <si>
    <t>03-02-01-02-09</t>
  </si>
  <si>
    <t>15-25</t>
  </si>
  <si>
    <t>09.01.02.01</t>
  </si>
  <si>
    <t>NVŠ programų įgyvendinimas</t>
  </si>
  <si>
    <t>03-02-01-02-12</t>
  </si>
  <si>
    <t>Neformaliojo vaikų švietimo programų skaičius / programose dalyvaujančių vaikų skaičius</t>
  </si>
  <si>
    <t>vnt./ asm.</t>
  </si>
  <si>
    <t>Švietimo pagalbos teikimas Pasvalio rajono savivaldybės ugdymo įstaigose</t>
  </si>
  <si>
    <t>03-02-01-02-16</t>
  </si>
  <si>
    <t>1; 10.1-10.10; 10.14-10.16; 10.18</t>
  </si>
  <si>
    <t xml:space="preserve"> 09.02.02.01  09.02.01.01</t>
  </si>
  <si>
    <t>3.1.1.</t>
  </si>
  <si>
    <t>60</t>
  </si>
  <si>
    <t>62</t>
  </si>
  <si>
    <t>64</t>
  </si>
  <si>
    <t xml:space="preserve">Ugdymo įstaigų administravimas </t>
  </si>
  <si>
    <t>03-02-01-02-17</t>
  </si>
  <si>
    <t>004-02</t>
  </si>
  <si>
    <t>004-02-01 (P)</t>
  </si>
  <si>
    <t>Išvystyti turistinių ir rekreacinių paslaugų bei infrastruktūros įvairovę, pagerinti paslaugų kokybę ir prieinamumą</t>
  </si>
  <si>
    <t>E-004-02-01-01</t>
  </si>
  <si>
    <t xml:space="preserve">Užsienio turistų dalis: apgyvendinimo įstaigose/ Pasvalio TIC          </t>
  </si>
  <si>
    <t>35.8/ 4,5</t>
  </si>
  <si>
    <t>37/ 5.0</t>
  </si>
  <si>
    <t>37.5/ 6.0</t>
  </si>
  <si>
    <t xml:space="preserve">Užsienio turistų dalis (proc.):
-	Apgyvendinimo įstaigose
-	Pasvalio TIC                 </t>
  </si>
  <si>
    <t>E-004-02-01-02</t>
  </si>
  <si>
    <t xml:space="preserve">Turistų apsilankiusių spalio-balandžio mėn., dalis: apgyvendinimo įstaigose/ Pasvalio TIC          </t>
  </si>
  <si>
    <t>40.5/ 39.7</t>
  </si>
  <si>
    <t>40.7/ 40</t>
  </si>
  <si>
    <t>41/ 41</t>
  </si>
  <si>
    <t xml:space="preserve">Turistų, apsilankiusių spalio-balandžio mėn., dalis (proc.):
-	Apgyvendinimo įstaigose
-	Pasvalio TIC       </t>
  </si>
  <si>
    <t>004-02-01-01 (RE)</t>
  </si>
  <si>
    <t>2.1.3.</t>
  </si>
  <si>
    <t>R-004-02-01-01-01</t>
  </si>
  <si>
    <t>Naujai sukurtų/ įdiegtų turizmo objektų skaitmenizavimo priemonių skaičius</t>
  </si>
  <si>
    <t>kompl.</t>
  </si>
  <si>
    <t>Naujai sukurtų/ įdiegtų turizmo objektų skaitmenizavimo priemonių skaičius (kompl.)</t>
  </si>
  <si>
    <t>004-02-01-02 (RE)</t>
  </si>
  <si>
    <t>R-004-02-01-02-01</t>
  </si>
  <si>
    <t>Sukurta bendra turizmo  informacinė sistema kartu su FZ savivaldybėmis</t>
  </si>
  <si>
    <t>2.1.4.</t>
  </si>
  <si>
    <t>R-004-02-01-03-01</t>
  </si>
  <si>
    <t>Turizmo/ rekreacijos/ lankytinų objektų, pritaikytų lankymui, skaičius</t>
  </si>
  <si>
    <t>Turizmo/ rekreacijos/ lankytinų objektų, pritaikytų lankymui, skaičius (vnt).</t>
  </si>
  <si>
    <t>004-02-01-04 (RE)</t>
  </si>
  <si>
    <t>R-004-02-01-04-01</t>
  </si>
  <si>
    <t>004-02-01-05 (RE)</t>
  </si>
  <si>
    <t>R-004-02-01-05-01</t>
  </si>
  <si>
    <t>004-02-01-06 (RE)</t>
  </si>
  <si>
    <t>2.1.6.</t>
  </si>
  <si>
    <t>R-004-02-01-06-01</t>
  </si>
  <si>
    <t>Sukurtų turizmo maršrutų skaičius</t>
  </si>
  <si>
    <t>Sukurtų turizmo maršrutų skaičius (vnt.)</t>
  </si>
  <si>
    <t>004-02-01-07 (RE)</t>
  </si>
  <si>
    <t>R-004-02-01-07-01</t>
  </si>
  <si>
    <t>004-02-01-08 (RE)</t>
  </si>
  <si>
    <t>R-004-02-01-08-01</t>
  </si>
  <si>
    <t>004-02-02 (P)</t>
  </si>
  <si>
    <t>Padidinti kultūros paslaugų įtraukumą, paspartinti kultūros paveldo įveiklinimo procesus</t>
  </si>
  <si>
    <t>E-004-02-02-01</t>
  </si>
  <si>
    <t>Partnerių kultūros srityje skaičius (užsienio/ Lietuvos)</t>
  </si>
  <si>
    <t>4/43</t>
  </si>
  <si>
    <t>4/44</t>
  </si>
  <si>
    <t>Partnerių kultūros srityje skaičius (užsienio/ Lietuvos) (vnt.)</t>
  </si>
  <si>
    <t>E-004-02-02-02</t>
  </si>
  <si>
    <t xml:space="preserve">Profesionalių menininkų (atvykstančių ir vietinių) skaičius (kolektyvai ir/ ar pavieniai atlikėjai) </t>
  </si>
  <si>
    <t>Profesionalių menininkų (atvykstančių ir vietinių) skaičius (kolektyvai ir/ ar pavieniai atlikėjai)</t>
  </si>
  <si>
    <t>E-004-02-02-03</t>
  </si>
  <si>
    <t xml:space="preserve">Įveiklintų nekilnojamojo kultūros paveldo objektų  dalis </t>
  </si>
  <si>
    <t>Įveiklintų nekilnojamojo kultūros paveldo objektų  dalis (proc.)</t>
  </si>
  <si>
    <t>04-02-01-01-03</t>
  </si>
  <si>
    <t>1.3</t>
  </si>
  <si>
    <t>08.02.01.08</t>
  </si>
  <si>
    <t>2.2.5.; 2.2.8.</t>
  </si>
  <si>
    <t>R-004-02-02-01-01</t>
  </si>
  <si>
    <t>515</t>
  </si>
  <si>
    <t>500</t>
  </si>
  <si>
    <t>Suorganizuotų renginių, skirtų skirtingoms socialinėms grupėms, skaičius (vnt.); Vykdomų socialinių kultūrinių programų (pvz,  "Socialinis receptas"),  skaičius (vnt.); Įgyvendintų tarptautinių kultūros projektų/ programų skaičius (vnt.)</t>
  </si>
  <si>
    <t>Kultūrinės, šviečiamosios veiklos vystymas</t>
  </si>
  <si>
    <t>04-02-01-01-07</t>
  </si>
  <si>
    <t>1.1</t>
  </si>
  <si>
    <t>08.02.01.01</t>
  </si>
  <si>
    <t>R-004-02-02-02-01</t>
  </si>
  <si>
    <t>1230</t>
  </si>
  <si>
    <t>1240</t>
  </si>
  <si>
    <t>1250</t>
  </si>
  <si>
    <t>Modernių paslaugų  bibliotekos lankytojams kūrimas</t>
  </si>
  <si>
    <t>04-02-01-01-08</t>
  </si>
  <si>
    <t>2.2.5.</t>
  </si>
  <si>
    <t>R-004-02-02-03-01</t>
  </si>
  <si>
    <t>Kultūrinės ir edukacinės veiklos organizavimas</t>
  </si>
  <si>
    <t>04-02-01-01-11</t>
  </si>
  <si>
    <t>1.2</t>
  </si>
  <si>
    <t>08.02.01.02</t>
  </si>
  <si>
    <t>330</t>
  </si>
  <si>
    <t>340</t>
  </si>
  <si>
    <t>350</t>
  </si>
  <si>
    <t>04-02-01-01-12</t>
  </si>
  <si>
    <t>2.2.6.</t>
  </si>
  <si>
    <t>R-004-02-02-05-01</t>
  </si>
  <si>
    <t>Pateiktų prašymų skirti lėšas leidybai skaičius</t>
  </si>
  <si>
    <t>Įgyvendintų naujų viešinimo priemonių skaičius (kompl.)</t>
  </si>
  <si>
    <t>04-02-01-01-17</t>
  </si>
  <si>
    <t>08.02.01.06</t>
  </si>
  <si>
    <t>2.2.9.</t>
  </si>
  <si>
    <t>R-004-02-02-06-01</t>
  </si>
  <si>
    <t>Suorganizuotų/ dalyvautų kvalifikacijos ir kompetencijų tobulinimo renginių skaičius (vnt.)</t>
  </si>
  <si>
    <t>07-01-02-04-01</t>
  </si>
  <si>
    <t>R-004-02-02-08-01</t>
  </si>
  <si>
    <t>07-01-02-06-01</t>
  </si>
  <si>
    <t>1.3; 7</t>
  </si>
  <si>
    <t>2.2.1.</t>
  </si>
  <si>
    <t>Kultūros įstaigų, kuriuose atnaujinta infrastruktūra, skaičius (vnt.)</t>
  </si>
  <si>
    <t>1.2; 7</t>
  </si>
  <si>
    <t>Užtikrinti kultūros paslaugų teikimą</t>
  </si>
  <si>
    <t>Kultūros paslaugas teikiančių įstaigų/ jų skyrių ir filialų skaičius</t>
  </si>
  <si>
    <t>3/ 49</t>
  </si>
  <si>
    <t>3/49</t>
  </si>
  <si>
    <t>Kultūros centro veiklos organizavimas ir administravimas</t>
  </si>
  <si>
    <t>04-02-01-01-01</t>
  </si>
  <si>
    <t>004-02-02-02 (TP)</t>
  </si>
  <si>
    <t>Seniūnijų prižiūrimų kultūros įstaigų aplinkos išlaikymas</t>
  </si>
  <si>
    <t>04-02-01-01-02</t>
  </si>
  <si>
    <t>Seniūnijų prižiūrimų kultūros įstaigų skaičius</t>
  </si>
  <si>
    <t>04-02-01-01-04</t>
  </si>
  <si>
    <t>004-02-02-04 (TP)</t>
  </si>
  <si>
    <t>Pasvalio Mariaus Katiliškio viešosios bibliotekos darbo organizavimas ir administravimas</t>
  </si>
  <si>
    <t>04-02-01-01-05</t>
  </si>
  <si>
    <t>Dokumentų fondo formavimas</t>
  </si>
  <si>
    <t>04-02-01-01-06</t>
  </si>
  <si>
    <t>08.02.01.01   08.02.01.06</t>
  </si>
  <si>
    <t>7500</t>
  </si>
  <si>
    <t>7550</t>
  </si>
  <si>
    <t>7600</t>
  </si>
  <si>
    <t>Pasvalio krašto muziejaus ir turizmo informacijos centro veiklos organizavimas ir administravimas</t>
  </si>
  <si>
    <t>700</t>
  </si>
  <si>
    <t>005-06</t>
  </si>
  <si>
    <t>TVARIAI VYSTYTI RAJONO INFRASTRUKTŪRĄ DARNOJE SU GAMTINE APLINKA</t>
  </si>
  <si>
    <t>005-06-01 (P)</t>
  </si>
  <si>
    <t>Pagerinti susisiekimo infrastruktūros būklę, viešojo transporto paslaugų prieinamumą bei sudaryti sąlygas gyventojų mobilumui</t>
  </si>
  <si>
    <t>E-005-06-01-01</t>
  </si>
  <si>
    <t>Vietinės reikšmės kelių su patobulinta danga  ilgio dalies bendrame vietinės reikšmės kelių ilgyje santykis su šalies vidurkiu</t>
  </si>
  <si>
    <t>Vietinės reikšmės kelių su patobulinta danga  ilgio dalies bendrame vietinės reikšmės kelių ilgyje santykis su šalies vidurkiu (proc.)</t>
  </si>
  <si>
    <t>E-005-06-01-02</t>
  </si>
  <si>
    <t>Žuvusiųjų/ sužeistų keliuose skaičiaus, tenkančio 1 mln. gyv., santykis su šalies vidurkiu</t>
  </si>
  <si>
    <t>107/ 154</t>
  </si>
  <si>
    <t>106/ 150</t>
  </si>
  <si>
    <t>105/ 145</t>
  </si>
  <si>
    <t>Žuvusiųjų/ sužeistų keliuose skaičiaus, tenkančio 1 mln. gyv., santykis su šalies vidurkiu (proc.)</t>
  </si>
  <si>
    <t>E-005-06-01-03</t>
  </si>
  <si>
    <t>Vidutiniškai vienam gyventojui tenkančių kelionių autobusais santykis su šalies vidurkiu</t>
  </si>
  <si>
    <t>Vidutiniškai vienam gyventojui tenkančių kelionių autobusais santykis su šalies vidurkiu (proc.)</t>
  </si>
  <si>
    <t>E-005-06-01-04</t>
  </si>
  <si>
    <t>Dviračių takų ilgis</t>
  </si>
  <si>
    <t>km</t>
  </si>
  <si>
    <t xml:space="preserve">Dviračių takų ilgis (km) </t>
  </si>
  <si>
    <t>05-03-01-02-02</t>
  </si>
  <si>
    <t>6.1.1.</t>
  </si>
  <si>
    <t>Atnaujintų/ naujų kelių/ gatvių/ privažiavimo kelių ilgis</t>
  </si>
  <si>
    <t xml:space="preserve">Atnaujintų/ naujų kelių/ gatvių/ privažiavimo kelių ilgis (km); </t>
  </si>
  <si>
    <t>005-06-01-03 (RE)</t>
  </si>
  <si>
    <t>6.1.3.</t>
  </si>
  <si>
    <t>R-005-06-01-03-01</t>
  </si>
  <si>
    <t>Bendro su kitomis FZ regiono savivaldybėmis e-bilieto įdiegimas</t>
  </si>
  <si>
    <t>Bendro su kitomis FZ regiono savivaldybėmis e-bilieto įdiegimas (kompl.)</t>
  </si>
  <si>
    <t>005-06-01-04 (RE)</t>
  </si>
  <si>
    <t>6.1.4.</t>
  </si>
  <si>
    <t>R-005-06-01-04-01</t>
  </si>
  <si>
    <t xml:space="preserve">Naujai įrengtų/ atnaujintų informacinių įrenginių skaičius </t>
  </si>
  <si>
    <t>Naujai įrengtų/ atnaujintų informacinių įrenginių skaičius (kompl.)</t>
  </si>
  <si>
    <t>005-06-01-05 (RE)</t>
  </si>
  <si>
    <t>R-005-06-01-05-01</t>
  </si>
  <si>
    <t xml:space="preserve">Atnaujinta autobusų stotis </t>
  </si>
  <si>
    <t>005-06-01-06 (RE)</t>
  </si>
  <si>
    <t>6.1.6.</t>
  </si>
  <si>
    <t>R-005-06-01-06-01</t>
  </si>
  <si>
    <t>Įrengtų viešų ir pusiau viešų elektromobilių ir (arba) elektrobusų įkrovimo infrastruktūros objektų skaičius</t>
  </si>
  <si>
    <t>Įrengtų viešų ir pusiau viešų elektromobilių ir (arba) elektrobusų įkrovimo infrastruktūros objektų skaičius (vnt.)</t>
  </si>
  <si>
    <t>005-06-01-07 (RE)</t>
  </si>
  <si>
    <t>6.1.7.</t>
  </si>
  <si>
    <t>R-005-06-01-07-01</t>
  </si>
  <si>
    <t>Atnaujintų/ naujai dviračių/ pėsčiųjų/ kito bevariklio transporto takų ilgis</t>
  </si>
  <si>
    <t>Atnaujintų/ naujai dviračių/ pėsčiųjų/ kito bevariklio transporto takų ilgis (km)</t>
  </si>
  <si>
    <t>005-06-02 (P)</t>
  </si>
  <si>
    <t>Išvystyti kokybišką gyvenamąją aplinką ir viešąją inžinerinę infrastruktūrą, išsaugant kraštovaizdį bei ekosistemas ir laikantis ekologiškumo principų</t>
  </si>
  <si>
    <t>E-005-06-02-01</t>
  </si>
  <si>
    <t>Gyventojų, centralizuotai aprūpinamų geriamojo vandens tiekimo paslaugomis, dalis, palyginti su visais gyventojais</t>
  </si>
  <si>
    <t xml:space="preserve">Gyventojų, centralizuotai aprūpinamų geriamojo vandens tiekimo paslaugomis, dalis, palyginti su visais gyventojais (proc.) </t>
  </si>
  <si>
    <t>E-005-06-02-02</t>
  </si>
  <si>
    <t>Gyventojų, aprūpinamų centralizuotai teikiamomis nuotekų tvarkymo paslaugomis dalis, palyginti su visais gyventojais</t>
  </si>
  <si>
    <t xml:space="preserve">Gyventojų, aprūpinamų centralizuotai teikiamomis nuotekų tvarkymo paslaugomis dalis, palyginti su visais gyventojais (proc.) </t>
  </si>
  <si>
    <t xml:space="preserve">Socialinių ir kitų gyvenamųjų, Savivaldybei nuosavybės teisę priklausančių, patalpų remontas </t>
  </si>
  <si>
    <t>05-03-01-01-01</t>
  </si>
  <si>
    <t xml:space="preserve">10.01.02.40  06.02.01.01.    </t>
  </si>
  <si>
    <t>R-005-06-02-01-01</t>
  </si>
  <si>
    <t>Suremontuotų/atnaujintų socialinių būstų skaičius</t>
  </si>
  <si>
    <t>05-03-01-02-03</t>
  </si>
  <si>
    <t>06.04.01.01
04.03.07.01</t>
  </si>
  <si>
    <t>6.2.6.</t>
  </si>
  <si>
    <t xml:space="preserve">Naujai įrengtų/ atnaujintų geriamojo vandens tiekimo tinklų ilgis </t>
  </si>
  <si>
    <t>Naujai įrengtų/ atnaujintų geriamojo vandens tiekimo tinklų ilgis (km)</t>
  </si>
  <si>
    <t>Naujai įrengtų/ atnaujintų buitinių nuotekų surinkimo tinklų ilgis</t>
  </si>
  <si>
    <t>Naujai įrengtų/ atnaujintų buitinių nuotekų surinkimo tinklų ilgis (km)</t>
  </si>
  <si>
    <t>Naujai įrengtų/ atnaujintų buitinių nuotekų valymo įrenginių skaičius</t>
  </si>
  <si>
    <t>Naujai įrengtų/ atnaujintų buitinių nuotekų valymo įrenginių skaičius (vnt.)</t>
  </si>
  <si>
    <t>005-06-03 (P)</t>
  </si>
  <si>
    <t>Užtikrinti ir paskatinti efektyvų, tolygų ir patikimą energijos naudojimą</t>
  </si>
  <si>
    <t>E-005-06-03-01</t>
  </si>
  <si>
    <t>Atsinaujinančių energijos išteklių (AEI) dalis nuo bendro galutinio energijos suvartojimo</t>
  </si>
  <si>
    <t>Atsinaujinančių energijos išteklių (AEI) dalis nuo bendro galutinio energijos suvartojimo (proc.)</t>
  </si>
  <si>
    <t>E-005-06-03-02</t>
  </si>
  <si>
    <t>Vieta pagal elektromobilių, tenkančių 1000 gyventojų, rodiklį šalies savivaldybių kontekste</t>
  </si>
  <si>
    <t>vieta</t>
  </si>
  <si>
    <t>E-005-06-03-03</t>
  </si>
  <si>
    <t xml:space="preserve">Renovuotų daugiabučių namų dalies nuo visų daugiabučių namų santykis su šalies vidurkiu </t>
  </si>
  <si>
    <t>Renovuotų daugiabučių namų dalies nuo visų daugiabučių namų santykis su šalies vidurkiu (proc.)</t>
  </si>
  <si>
    <t>005-06-03-01 (PP)</t>
  </si>
  <si>
    <t>05-03-01-01-02</t>
  </si>
  <si>
    <t xml:space="preserve">08.02.01.08
08.01.01.02  04.07.04.01    </t>
  </si>
  <si>
    <t>6.3.1.</t>
  </si>
  <si>
    <t>R-005-06-03-01-01</t>
  </si>
  <si>
    <t>Viešųjų pastatų, kuriuose įdiegtos energijos vartojimo efektyvumą didinančios priemonės, skaičius (vnt.)</t>
  </si>
  <si>
    <t>R-005-06-03-02-01</t>
  </si>
  <si>
    <t>Saulės elektrinių įrengimas ant visuomeninės paskirties pastatų</t>
  </si>
  <si>
    <t>07-01-02-03-04</t>
  </si>
  <si>
    <t>6.3.2.</t>
  </si>
  <si>
    <t>R-005-06-03-04-01</t>
  </si>
  <si>
    <t>Įrengtų saulės įrenginių skaičius</t>
  </si>
  <si>
    <t>Savivaldybės įstaigų ir įmonių pastatų, kuriuose įrengtos AEI priemonės, skaičius iš viso (vnt.)</t>
  </si>
  <si>
    <t>005-06-04 (T)</t>
  </si>
  <si>
    <t>E-005-06-04-01</t>
  </si>
  <si>
    <t>04.01.01.09</t>
  </si>
  <si>
    <t>005-06-04-02 (TP)</t>
  </si>
  <si>
    <t>05-03-01-03-02</t>
  </si>
  <si>
    <t>005-06-04-03 (TP)</t>
  </si>
  <si>
    <t>Turto vertinimas, įregistravimas ir inventorizacija</t>
  </si>
  <si>
    <t>05-03-01-03-03</t>
  </si>
  <si>
    <t>Atliktų turto vertinimo, įregistravimo, inventorizacijos atvejų skaičius</t>
  </si>
  <si>
    <t>05-03-01-03-05</t>
  </si>
  <si>
    <t>Ilgalaikio materialaus turto draudimas</t>
  </si>
  <si>
    <t>05-03-01-03-06</t>
  </si>
  <si>
    <t>Žemės sklypų formavimas ir pertvarkymo projektai,  kadastrinių matavimų ir reikalingų topografinių nuotraukų atlikimas</t>
  </si>
  <si>
    <t>05-03-01-04-01</t>
  </si>
  <si>
    <t>06.02.01.01.
04.02.01.02</t>
  </si>
  <si>
    <t>Parengtų projektų skaičius</t>
  </si>
  <si>
    <t>Atliktų kadastrinių matavimų ir topografinių nuotraukų skaičius</t>
  </si>
  <si>
    <t>Geotechniniai tyrinėjimai ir su tuo susijusios paslaugos</t>
  </si>
  <si>
    <t>05-03-01-04-02</t>
  </si>
  <si>
    <t>04.02.01.02.</t>
  </si>
  <si>
    <t>Gautų paslaugų skaičius</t>
  </si>
  <si>
    <t>05-03-01-04-04</t>
  </si>
  <si>
    <t>Parengtų/atnaujintų teritorijų planavimo dokumentų skaičius</t>
  </si>
  <si>
    <t>006-01</t>
  </si>
  <si>
    <t>SUDARYTI SĄLYGAS INVESTICINĖS APLINKOS PATRAUKLUMO DIDĖJIMUI RAJONE</t>
  </si>
  <si>
    <t>006-01-01 (P)</t>
  </si>
  <si>
    <t>Išplėtoti investicijoms bei aukštesnę pridėtinę vertę kuriančiam verslui skirtą infrastruktūrą</t>
  </si>
  <si>
    <t>Materialinių investicijų (MI), tenkančių 1-am gyventojui,  santykis su šalies vidurkiu</t>
  </si>
  <si>
    <t>Materialinių investicijų (MI), tenkančių 1-am gyventojui,  santykis su šalies vidurkiu (proc.)</t>
  </si>
  <si>
    <t>Tiesioginių užsienio investicijų (TUI), tenkančių 1-am gyv., santykis su šalies vidurkiu</t>
  </si>
  <si>
    <t>Tiesioginių užsienio investicijų (TUI), tenkančių 1-am gyv., santykis su šalies vidurkiu (proc.)</t>
  </si>
  <si>
    <t>006-01-01-01 (RE)</t>
  </si>
  <si>
    <t>1.1.1.</t>
  </si>
  <si>
    <t>R-006-01-01-01-01</t>
  </si>
  <si>
    <t xml:space="preserve">Naujai išvystytų teritorijų skaičius (vnt.) </t>
  </si>
  <si>
    <t>006-01-01-02 (RE)</t>
  </si>
  <si>
    <t>R-006-01-01-02-01</t>
  </si>
  <si>
    <t>006-01-02 (P)</t>
  </si>
  <si>
    <t>Išvystyti tvarų ir konkurencingą žemės ūkį</t>
  </si>
  <si>
    <t>E-006-01-02-01</t>
  </si>
  <si>
    <t>Žemės ūkio produkcijos produktyvumo santykis su šalies vidurkiu  (iš 1 ha žemės ūkio naudmenų pagamintos bendrosios žemės ūkio produkcijos vertė)</t>
  </si>
  <si>
    <t>Žemės ūkio produkcijos produktyvumo santykis su šalies vidurkiu  (iš 1 ha žemės ūkio naudmenų pagamintos bendrosios žemės ūkio produkcijos vertė) (proc.)</t>
  </si>
  <si>
    <t>E-006-01-02-02</t>
  </si>
  <si>
    <t xml:space="preserve">Jaunųjų ūkininkų dalis </t>
  </si>
  <si>
    <t>Jaunųjų ūkininkų dalis (proc.)</t>
  </si>
  <si>
    <t>E-006-01-02-03</t>
  </si>
  <si>
    <t>Žemės ūkio kooperatyvų skaičius</t>
  </si>
  <si>
    <t xml:space="preserve">Žemės ūkio kooperatyvų skaičius (vnt.) </t>
  </si>
  <si>
    <t>E-006-01-02-04</t>
  </si>
  <si>
    <t>Blogos būklės sausinamo ploto dalis nuo bendrai sausinamo ploto</t>
  </si>
  <si>
    <t>Blogos būklės sausinamo ploto dalis nuo bendrai sausinamo ploto (proc.)</t>
  </si>
  <si>
    <t>06-01-01-02-01</t>
  </si>
  <si>
    <t>04.02.01.01</t>
  </si>
  <si>
    <t>1.2.1.</t>
  </si>
  <si>
    <t>Suremontuotų/rekonstruotų melioracijos ir hidrotechninių statinių ir įrenginių skaičius</t>
  </si>
  <si>
    <t>Atnaujintų melioracijos statinių ir sistemų plotas (ha); Atnaujintų melioracijos griovių ilgis (km); Atnaujintų hidrotechninių statinių skaičius (vnt.)</t>
  </si>
  <si>
    <t>07-01-02-04-06</t>
  </si>
  <si>
    <t>006-01-03 (P)</t>
  </si>
  <si>
    <t>Paskatinti verslumą, gebėjimus prisitaikyti prie besikeičiančios rinkos</t>
  </si>
  <si>
    <t>E-006-01-03-01</t>
  </si>
  <si>
    <t>Verslumo lygio (veikiančių SVV įmonių skaičiaus, tenkančio 1000 gyv.) santykis su šalies vidurkiu</t>
  </si>
  <si>
    <t>Verslumo lygio (veikiančių SVV įmonių skaičiaus, tenkančio 1000 gyv.) santykis su šalies vidurkiu (proc.)</t>
  </si>
  <si>
    <t>E-006-01-03-02</t>
  </si>
  <si>
    <t>Veikiančių ūkio subjektų skaičiaus metinis pokytis</t>
  </si>
  <si>
    <t>Veikiančių ūkio subjektų skaičiaus metinis pokytis (proc.)</t>
  </si>
  <si>
    <t>006-01-03-01 (TP)</t>
  </si>
  <si>
    <t>Smulkaus verslo subjektų rėmimas</t>
  </si>
  <si>
    <t>07-01-01-01-01</t>
  </si>
  <si>
    <t>04.07.05.01</t>
  </si>
  <si>
    <t>R-006-01-03-01-01</t>
  </si>
  <si>
    <t>Paramą gavusių smulkaus verslo subjektų skaičius</t>
  </si>
  <si>
    <t>006-06</t>
  </si>
  <si>
    <t>006-06-02 (P)</t>
  </si>
  <si>
    <t>E-006-06-02-01</t>
  </si>
  <si>
    <t>Savivaldybės atskirųjų želdynų plotas, tenkantis 1 gyventojui (Pasvalio m./ Joniškėlio mstl.)</t>
  </si>
  <si>
    <t>kv.m</t>
  </si>
  <si>
    <t>122.5/ 117</t>
  </si>
  <si>
    <t>123/ 117.2</t>
  </si>
  <si>
    <t>124/ 117.5</t>
  </si>
  <si>
    <t>Savivaldybės atskirųjų želdynų plotas (kv. m) , tenkantis 1 gyventojui</t>
  </si>
  <si>
    <t>E-006-06-02-02</t>
  </si>
  <si>
    <t>Išrūšiuotų atliekų dalis</t>
  </si>
  <si>
    <t>Išrūšiuotų atliekų dalis (proc.)</t>
  </si>
  <si>
    <t>E-006-06-02-03</t>
  </si>
  <si>
    <t>Paruoštų pakartotinai naudoti ir perdirbtų komunalinių atliekų dalis (proc.)</t>
  </si>
  <si>
    <t>006-06-02-01 (TP)</t>
  </si>
  <si>
    <t>05.01.01.01</t>
  </si>
  <si>
    <t>R-006-06-02-01-01</t>
  </si>
  <si>
    <t>t</t>
  </si>
  <si>
    <t>006-06-02-02 (TP)</t>
  </si>
  <si>
    <t>06-01-01-01-02</t>
  </si>
  <si>
    <t>05.04.01.01</t>
  </si>
  <si>
    <t>R-006-06-02-02-01</t>
  </si>
  <si>
    <t>Įgyvendintų programų skaičius</t>
  </si>
  <si>
    <t>006-06-02-03 (TP)</t>
  </si>
  <si>
    <t>Medžiojamų gyvūnų daromos žalos prevencijos priemonių diegimas</t>
  </si>
  <si>
    <t>06-01-01-01-03</t>
  </si>
  <si>
    <t>R-006-06-02-03-01</t>
  </si>
  <si>
    <t>06-01-01-01-04</t>
  </si>
  <si>
    <t>6.2.10.</t>
  </si>
  <si>
    <t>R-006-06-02-04-01</t>
  </si>
  <si>
    <t>Viešinimo programos parengimas ir įgyvendinimas</t>
  </si>
  <si>
    <t>Želdinių įsigijimas, sodinimas ir priežiūra</t>
  </si>
  <si>
    <t>06-01-01-01-05</t>
  </si>
  <si>
    <t>6.2.1.</t>
  </si>
  <si>
    <t>R-006-06-02-05-01</t>
  </si>
  <si>
    <t>Pasodintų želdinių skaičius</t>
  </si>
  <si>
    <t>Atnaujintų/ naujai įrengtų parkų, želdynų, žaliųjų zonų skaičius (vnt.)</t>
  </si>
  <si>
    <t>06-01-01-01-07</t>
  </si>
  <si>
    <t>6.2.9.</t>
  </si>
  <si>
    <t>R-006-06-02-06-01</t>
  </si>
  <si>
    <t>Naujai įrengtų atliekų, tinkamų paruošti pakartotinai naudoti surinkimo vietų, skaičius (vnt.)</t>
  </si>
  <si>
    <t>Naujai įsigytų/ įrengtų/ atnaujintų atliekų rūšiavimo priemonių skaičius (vnt.)</t>
  </si>
  <si>
    <t>Absorbentų ir kitų priemonių, reikalingų avarijų padariniams likviduoti, įsigijimas</t>
  </si>
  <si>
    <t>06-01-01-01-08</t>
  </si>
  <si>
    <t>05.03.01.01</t>
  </si>
  <si>
    <t>6.2.2.</t>
  </si>
  <si>
    <t>R-006-06-02-07-01</t>
  </si>
  <si>
    <t>Avarijų, kuriose buvo likviduoti jų padariniai, skaičius</t>
  </si>
  <si>
    <t>Sutvarkytos (rekultivuotos) teritorijų skaičius (vnt.)</t>
  </si>
  <si>
    <t>06-01-01-01-11</t>
  </si>
  <si>
    <t>6.2.5.</t>
  </si>
  <si>
    <t>R-006-06-02-08-01</t>
  </si>
  <si>
    <t>Įgyvendintų taršos mažinimo priemonių skaičius</t>
  </si>
  <si>
    <t>Likviduotų/ sutvarkytų pastatų/ statinių/ kitos infrastruktūros objektų skaičius (vnt.)</t>
  </si>
  <si>
    <t>06-01-01-01-12</t>
  </si>
  <si>
    <t>05.04.01.01 05.03.01.01</t>
  </si>
  <si>
    <t>R-006-06-02-09-01</t>
  </si>
  <si>
    <t>R-006-06-02-11-01</t>
  </si>
  <si>
    <t>5000</t>
  </si>
  <si>
    <t>4500</t>
  </si>
  <si>
    <t>R-006-06-02-13-01</t>
  </si>
  <si>
    <t>Įrengta didžiųjų gabaritų atliekų surinkimo  ir žaliųjų atliekų surinkimo aikštelė</t>
  </si>
  <si>
    <t>6.2.9.;6.2.10.</t>
  </si>
  <si>
    <t>Naujai įsigytų/ įrengtų/ atnaujintų atliekų rūšiavimo priemonių skaičius (vnt.); Naujai įrengtų atliekų, tinkamų paruošti pakartotinai naudoti surinkimo vietų, skaičius (vnt.); Viešinimo programos parengimas ir įgyvendinimas</t>
  </si>
  <si>
    <t>07-01-02-04-07</t>
  </si>
  <si>
    <t>04.09.01.01</t>
  </si>
  <si>
    <t>007-03</t>
  </si>
  <si>
    <t>Pagerinti ir išplėsti jaunimo užimtumo veiklas bei formas</t>
  </si>
  <si>
    <t>Jaunimo organizacijų/ su jaunimu dirbančių organizacijų/ neformalių jaunimo grupių skaičius</t>
  </si>
  <si>
    <t>5/5/0</t>
  </si>
  <si>
    <t>6/5/0</t>
  </si>
  <si>
    <t>6/6/1</t>
  </si>
  <si>
    <t>Jaunimo organizacijų/ su jaunimu dirbančių organizacijų/ neformalių jaunimo grupių skaičius (vnt.)</t>
  </si>
  <si>
    <t>Atvirų jaunimo erdvių, atvirų jaunimo centrų lankytojų skaičius</t>
  </si>
  <si>
    <t xml:space="preserve"> (unikalūs/ bendras, vnt.)</t>
  </si>
  <si>
    <t>750/ 4200</t>
  </si>
  <si>
    <t>770/ 4300</t>
  </si>
  <si>
    <t>800/ 4500</t>
  </si>
  <si>
    <t>Atvirų jaunimo erdvių, atvirų jaunimo centrų lankytojų skaičius (unikalūs/ bendras, vnt.)</t>
  </si>
  <si>
    <t>08-01-02-01-03</t>
  </si>
  <si>
    <t>08.04.01.01</t>
  </si>
  <si>
    <t>3.2.1.</t>
  </si>
  <si>
    <t>Užimtų vaikų ir jaunimo skaičius</t>
  </si>
  <si>
    <t>Įgyvendintų bendrų jaunimo organizacijų/ su jaunimu dirbančių organizacijų/ neformalių jaunimo grupių ir savivaldos projektų/ renginių skaičius (vnt.)</t>
  </si>
  <si>
    <t>08-01-02-01-04</t>
  </si>
  <si>
    <t>Pateiktų jaunimo organizacijų projektų skaičius</t>
  </si>
  <si>
    <t>Paremtų jaunimo organizacijų projektų skaičius</t>
  </si>
  <si>
    <t>08-01-02-01-05</t>
  </si>
  <si>
    <t>3.2.5.</t>
  </si>
  <si>
    <t>Savanoriškoje veikloje dalyvavusių asmenų skaičius</t>
  </si>
  <si>
    <t>Savanorių skaičius akredituotose savanorius priimančiose organizacijose iš viso (asm.)</t>
  </si>
  <si>
    <t>Bendras akredituotų jaunimo savanorius priimančių organizacijų skaičius</t>
  </si>
  <si>
    <t>08-01-02-01-06</t>
  </si>
  <si>
    <t>Jaunimo reikalų tarybos pateiktų pasiūlymų, rekomendacijų ir išvadų Savivaldybės tarybai, administracijai dėl rengiamų teisės aktų, susijusių su jaunimo politikos klausimais, skaičius</t>
  </si>
  <si>
    <t xml:space="preserve">Jaunimo mokymų, seminarų, konferencijų organizavimo ir kitų išlaidų kompensavimas </t>
  </si>
  <si>
    <t>08-01-02-01-07</t>
  </si>
  <si>
    <t>Organizuotų renginių jaunimui skaičius</t>
  </si>
  <si>
    <t>Atviro darbo su jaunimu plėtra ir veiklos užtikrinimas</t>
  </si>
  <si>
    <t>08-01-02-01-08</t>
  </si>
  <si>
    <t>08.04.01.01AJC</t>
  </si>
  <si>
    <t>3.2.3.</t>
  </si>
  <si>
    <t>Unikalių atvirojo jaunimo centro lankytojų skaičius</t>
  </si>
  <si>
    <t>300</t>
  </si>
  <si>
    <t>Naujai įkurtų atvirų jaunimo erdvių/ atvirų jaunimo centrų skaičius (vnt.)</t>
  </si>
  <si>
    <t>Jaunimo inicijuotų/suorganizuotų veiklų skaičius</t>
  </si>
  <si>
    <t>08-01-02-01-09</t>
  </si>
  <si>
    <t>3.2.4.</t>
  </si>
  <si>
    <t>Jaunų žmonių, įtrauktų į veiklas, skaičius</t>
  </si>
  <si>
    <t>Seniūnijų, kuriose vykdomas mobilus darbas su jaunimu skaičius</t>
  </si>
  <si>
    <t>007-05</t>
  </si>
  <si>
    <t xml:space="preserve">Savivaldybės biudžeto dalis savarankiškoms funkcijoms finansuoti, skirta NVO socialinių  paslaugų teikimui ir veiklai, palyginti su socialinių paslaugų bendruoju biudžetu </t>
  </si>
  <si>
    <t xml:space="preserve">Savivaldybės biudžeto dalis savarankiškoms funkcijoms finansuoti, skirta NVO socialinių  paslaugų teikimui ir veiklai, palyginti su socialinių paslaugų bendruoju biudžetu (proc.)    </t>
  </si>
  <si>
    <t xml:space="preserve">Savivaldybės biudžeto dalis savarankiškoms funkcijoms finansuoti, skirta NVO kultūros  paslaugų teikimui ir veiklai, palyginti su kultūros paslaugų bendruoju biudžetu    </t>
  </si>
  <si>
    <t xml:space="preserve">Savivaldybės biudžeto dalis savarankiškoms funkcijoms finansuoti, skirta NVO kultūros  paslaugų teikimui ir veiklai, palyginti su kultūros paslaugų bendruoju biudžetu (proc.)    </t>
  </si>
  <si>
    <t xml:space="preserve">Savivaldybės biudžeto dalis savarankiškoms funkcijoms finansuoti, skirta NVO švietimo ir sporto  paslaugų teikimui ir veiklai, palyginti su švietimo ir sporto paslaugų bendruoju biudžetu </t>
  </si>
  <si>
    <t xml:space="preserve">Savivaldybės biudžeto dalis savarankiškoms funkcijoms finansuoti, skirta NVO švietimo ir sporto  paslaugų teikimui ir veiklai, palyginti su švietimo ir sporto paslaugų bendruoju biudžetu (proc.)   </t>
  </si>
  <si>
    <t>08-01-01-01-01</t>
  </si>
  <si>
    <t>08.04.01.01 BEN    10.09.01.01.VB</t>
  </si>
  <si>
    <t>5.2.3.</t>
  </si>
  <si>
    <t>NVO, teikiančių paslaugas, skaičius iš viso (vnt.)</t>
  </si>
  <si>
    <t>08-01-01-01-02</t>
  </si>
  <si>
    <t>08-01-01-01-04</t>
  </si>
  <si>
    <t>08-01-01-01-05</t>
  </si>
  <si>
    <t>08-01-01-01-06</t>
  </si>
  <si>
    <t>005-06-04-01 (TP)</t>
  </si>
  <si>
    <t>005-06-05 (T)</t>
  </si>
  <si>
    <t>E-005-06-05-01</t>
  </si>
  <si>
    <t>005-06-05-01 (TP)</t>
  </si>
  <si>
    <t>005-06-05-02 (TP)</t>
  </si>
  <si>
    <t>Parengtų teritorinio planavimo dokumentų skaičius</t>
  </si>
  <si>
    <t>Prižiūrėtų/ remontuotų tinklų/ objektų dalis</t>
  </si>
  <si>
    <t>Priduotų tinkamais naudoti objektų skaičius</t>
  </si>
  <si>
    <t>Apdraustų objektų skaičius</t>
  </si>
  <si>
    <t>005-06-03-02 (PP)</t>
  </si>
  <si>
    <t>005-06-03-04 (PP)</t>
  </si>
  <si>
    <t>Nefinansinė priemonė</t>
  </si>
  <si>
    <t>Užtikrinti savivaldybės teritorinį planavimą</t>
  </si>
  <si>
    <t>Lėšos (300 tūkst. EUR) suplanuotos nuo 2026 metų; rodiklio neskaičiuojame</t>
  </si>
  <si>
    <t>Įsirašykite buhalterinį kodą</t>
  </si>
  <si>
    <t>UAB "Pasvalio vandenys"</t>
  </si>
  <si>
    <t>005-06-02-01 (RE)</t>
  </si>
  <si>
    <t>R-005-06-02-01-02</t>
  </si>
  <si>
    <t>R-005-06-02-01-03</t>
  </si>
  <si>
    <t>Lėšos (1000 tūkst. EUR) suplanuotos nuo 2026 metų (10 proc.); rodiklio neskaičiuojame</t>
  </si>
  <si>
    <t>Lėšos (100 tūkst. EUR) suplanuotos nuo 2026 metų (10 proc.); rodiklio neskaičiuojame</t>
  </si>
  <si>
    <t>Lėšos (200 tūkst. EUR) suplanuotos nuo 2026 metų (10 proc.); rodiklio neskaičiuojame</t>
  </si>
  <si>
    <t>R-005-06-03-02-02</t>
  </si>
  <si>
    <t>05-03-01-02-03 priemonė išskaidyta į 2: pažangos (005-06-03-02 (PP) - kapitalo (pažangos) ir 005-06-03-03 (TP) - išlaidų (tęstinę)</t>
  </si>
  <si>
    <t>Inžinerinės infrastruktūros tinklų bei objektų remontas ir priežiūra</t>
  </si>
  <si>
    <t>Inžinerinės infrastruktūros tinklų bei objektų rekonstravimas ir plėtra</t>
  </si>
  <si>
    <t>06.02.01.01.   08.01.01.03.   04.05.01.02. KP  04.05.01.02.</t>
  </si>
  <si>
    <t>005-06-03-03 (TP)</t>
  </si>
  <si>
    <t>V-005-06-03-03-01</t>
  </si>
  <si>
    <t>V-005-06-03-03-02</t>
  </si>
  <si>
    <t>005-06-03-05 (PP)</t>
  </si>
  <si>
    <t>R-005-06-03-05-01</t>
  </si>
  <si>
    <t>6.3.3.</t>
  </si>
  <si>
    <t>Naujai įrengtų/atnaujintų LED šviestuvų (proc.), nuo visų šviestuvų skaičiaus iš viso</t>
  </si>
  <si>
    <t>Modernizuotas pastatas</t>
  </si>
  <si>
    <t>R-005-06-03-06-01</t>
  </si>
  <si>
    <t>R-005-06-03-07-01</t>
  </si>
  <si>
    <t>005-06-03-06 (PP)</t>
  </si>
  <si>
    <t>005-06-03-07 (PP)</t>
  </si>
  <si>
    <t>Projekto "Pramoninės teritorijos pasiekiamumas Valakėlių km., Paberžės g." įgyvendinimas</t>
  </si>
  <si>
    <t>Projekto "Informacinių švieslenčių sistemos autobusų stotyse ir stotelėse įrengimas" įgyvendinimas</t>
  </si>
  <si>
    <t>Projekto "Autobusų stoties rekonstrukcija ir autobusų stotelių atnaujinimas pritaikant specialiųjų poreikių turintiems asmenims" įgyvendinimas</t>
  </si>
  <si>
    <t>Projekto "Elektromobilių įkrovimo stotelių įrengimas lengviesiems automobiliams ir autobusams" įgyvendinimas</t>
  </si>
  <si>
    <t>Projekto "Pasvalio miesto pramoninės zonos Pasvalio miesto Mūšos g. pasiekimui reikalingos susisiekimo infrastruktūros įrengimas, sutvarkymas ir miesto teritorijų junglumo didinimas, sujungiant į bendrą tinklą pėsčiųjų dviračių takų trūkstamas atkarpas" įgyvendinimas</t>
  </si>
  <si>
    <t>Projekto "Nuotekų surinkimo ir geriamojo vandens tiekimo tinklų plėtra nei nuotekų valymo įrenginių įrengimas ir (arba) rekonstrukcija Pasvalio rajono savivaldybėje" įgyvendinimas</t>
  </si>
  <si>
    <t>Projekto "Pasvalio muzikos mokyklos pastato, adresu Vilniaus g. 5, LT-39146 Pasvalys, renovavimas" įgyvendinimas</t>
  </si>
  <si>
    <t>Projekto "Pasvalio krašto muziejaus rekonstrukcijos II etapas" įgyvendinimas</t>
  </si>
  <si>
    <t>Projekto "Joniškėlio kultūros centro rekonstrukcija" įgyvendinimas</t>
  </si>
  <si>
    <t>Statybos leidimų ir statybos užbaigimo dokumentų gavimas</t>
  </si>
  <si>
    <t>Daugiatikslių plėtros projektų įgyvendinimas</t>
  </si>
  <si>
    <t>005-06-04-04 (TP)</t>
  </si>
  <si>
    <t>005-06-05-03 (TN)</t>
  </si>
  <si>
    <t>Pasvalio rajono savivaldybės teritorijų planavimo dokumentų ir specialiųjų planų rengimas ir (arba) atnaujinimas</t>
  </si>
  <si>
    <t>Savivaldybės valdomo, bet nenaudojamo turto plotas sumažėjimas per metus</t>
  </si>
  <si>
    <t>Projekto "Regiono turizmo objektų skaitmenizavimas (lankytinų objektų fotoarchyvo sukūrimas, virtualių programėlių/ekskursijų/apps'ų kūrimas, audiogidų sistemos įsigijimas (įskaitant maršrutų savarankiškai keliauti sukūrimą),QR kodų ženklinimas)" įgyvendinimas</t>
  </si>
  <si>
    <t>004-02-01-03 (PP)</t>
  </si>
  <si>
    <t>Projekto "Panevėžio regiono individualaus turizmo paslaugų turinio planavimo informacinė sistema (taikomoji programa su mobiliąja aplikacija)" įgyvendinimas</t>
  </si>
  <si>
    <t>Projekto "Privažiavimo keliuko ir automobilių stovėjimo aikštelės įrengimas prie Migonių (Šimonių) piliakalnio"  įgyvendinimas</t>
  </si>
  <si>
    <t>Projekto "Pasvalio miesto parkų susisiekimo ir lankytinų vietų pasiekiamumo infrastruktūros plėtra" įgyvendinimas</t>
  </si>
  <si>
    <t>Projekto "Įrengti pažintinius takus prie Raubonių vandens malūno-karšyklos-verpyklos" įgyvendinimas</t>
  </si>
  <si>
    <t>Projekto "Bendrų regiono savivaldybių turizmo maršrutų, skirtų kultūros paveldo objektams bei gamtos ir archeologiniams objektams populiarinti, sukūrimas ir jų rinkodara"  įgyvendinimas</t>
  </si>
  <si>
    <t>Lėšos (400 tūkst. EUR) suplanuotos nuo 2026 metų (10 proc.); rodiklio neskaičiuojame</t>
  </si>
  <si>
    <t xml:space="preserve"> Pasvalio rajono savivaldybės viešųjų pastatų modernizavimas, siekiant efektyvinti šilumos energijos suvartojimą</t>
  </si>
  <si>
    <t>Modernizuotų katilinių skaičius</t>
  </si>
  <si>
    <t xml:space="preserve">Parengtų investicinių projektų, galimybių studijų ir rinkodaros planų, atliktų konsultacijų skaičius </t>
  </si>
  <si>
    <t>Informacinių technologijų palaikymas ir priežiūra Savivaldybės administracijoje</t>
  </si>
  <si>
    <t>001-05-01-03 (TN)</t>
  </si>
  <si>
    <t>001-05-02-01 (TP)</t>
  </si>
  <si>
    <t>25/5</t>
  </si>
  <si>
    <t>Mero rezervo išlaidų dalis nuo Savivaldybės biudžeto pajamų (neįskaitant valstybės biudžeto dotacijų) sumos</t>
  </si>
  <si>
    <t xml:space="preserve">Savivaldybės parama nenumatytais atvejais </t>
  </si>
  <si>
    <t>Projekto "Maršrutuose esančių objektų infrastruktūros modernizavimas ir prieinamumo didinimas"  įgyvendinimas</t>
  </si>
  <si>
    <t>004-02-01-09 (PP)</t>
  </si>
  <si>
    <t>Projekto "Pažinkime kaimynus Žiemgaloje"  įgyvendinimas</t>
  </si>
  <si>
    <t>2.1.8.</t>
  </si>
  <si>
    <t>Įgyvendintų/dalyvautų tarptautinių turizmo projektų/ renginių ir pan. skaičius (vnt.)</t>
  </si>
  <si>
    <t>Įgyvendintų/dalyvautų tarptautinių turizmo projektų/ renginių ir pan. skaičius</t>
  </si>
  <si>
    <t>R-004-02-01-09-01</t>
  </si>
  <si>
    <t>Įrašykite lėšas pagal metus ir šaltinius</t>
  </si>
  <si>
    <t>Įsteigtų etatų skaičius</t>
  </si>
  <si>
    <t>004-02-02-03 (PP)</t>
  </si>
  <si>
    <t>Vietinių, regioninių, nacionalinių bei tarptautinių kultūros renginių, programų ir projektų organizavimas, skatinimas organizuoti, finansavimas ir viešinimas</t>
  </si>
  <si>
    <t>Įvairių rinkodaros priemonių, skirtų Pasvalio rajono savivaldybės kultūros, kultūros paslaugų bei organizuojamų renginių informacijos sklaidai, bei leidinių leidybai, įgyvendinimas</t>
  </si>
  <si>
    <t>004-02-02-05 (TP)</t>
  </si>
  <si>
    <t>Savivaldybės kultūros ir meno premijoms finansavimas</t>
  </si>
  <si>
    <t>004-02-02-07 (PP)</t>
  </si>
  <si>
    <t>R-004-02-02-07-01</t>
  </si>
  <si>
    <t xml:space="preserve">Suorganizuotų renginių, skirtų skirtingoms socialinėms grupėms, skaičius (vnt.); Vykdomų socialinių kultūrinių programų (pvz,  "Socialinis receptas"),  skaičius (vnt.); </t>
  </si>
  <si>
    <t>Suorganizuotų renginių, skirtų skirtingoms socialinėms grupėms, skaičius (vnt.); Vykdomų socialinių kultūrinių programų (pvz,  "Socialinis receptas"),  skaičius (vnt.)</t>
  </si>
  <si>
    <t>2.2.8.</t>
  </si>
  <si>
    <t>Įgyvendintų tarptautinių kultūros projektų/ programų skaičius (vnt.)</t>
  </si>
  <si>
    <t>Įsirašyti buhalterinį kodą</t>
  </si>
  <si>
    <t>Projekto "Pasvalio kultūros centro pastato rekonstrukcija"  įgyvendinimas</t>
  </si>
  <si>
    <t>Pasvalio rajono savivaldybės kultūros organizacijų, meno mėgėjų kolektyvų, atskirų menininkų veiklos skatinimas ir rėmimas</t>
  </si>
  <si>
    <t>Yra valstybės lėšos, bet ne tikslinė dotacija</t>
  </si>
  <si>
    <t>04-02-01-01-09; 04-02-01-01-10</t>
  </si>
  <si>
    <t>Sujungtos dvi priemonės iš buvusio SVP: 04-02-01-01-09 ir 04-02-01-01-10</t>
  </si>
  <si>
    <t>Paveldosaugos, paminklotvarkos priemonių įgyvendinimas</t>
  </si>
  <si>
    <t>004-02-04 (T)</t>
  </si>
  <si>
    <t>004-02-04-01 (TP)</t>
  </si>
  <si>
    <t>E-004-02-04-01</t>
  </si>
  <si>
    <t xml:space="preserve">V-004-02-04-01-01 </t>
  </si>
  <si>
    <t>004-02-04-02 (TP)</t>
  </si>
  <si>
    <t>004-02-04-03 (TP)</t>
  </si>
  <si>
    <t>004-02-04-04 (TP)</t>
  </si>
  <si>
    <t>004-02-04-06 (TP)</t>
  </si>
  <si>
    <t>004-02-04-07 (TP)</t>
  </si>
  <si>
    <t xml:space="preserve">V-004-02-04-02-01 </t>
  </si>
  <si>
    <t xml:space="preserve">V-004-02-04-03-01 </t>
  </si>
  <si>
    <t xml:space="preserve">V-004-02-04-04-01 </t>
  </si>
  <si>
    <t xml:space="preserve">V-004-02-04-05-01 </t>
  </si>
  <si>
    <t xml:space="preserve">V-004-02-04-06-01 </t>
  </si>
  <si>
    <t xml:space="preserve">V-004-02-04-07-01 </t>
  </si>
  <si>
    <t>007-03-02 (P)</t>
  </si>
  <si>
    <t>007-03-02-02 (PP)</t>
  </si>
  <si>
    <t>007-05-02 (P)</t>
  </si>
  <si>
    <t>007-05-02-02 (PP)</t>
  </si>
  <si>
    <t>007-05-02-03 (PP)</t>
  </si>
  <si>
    <t>003-03-03 (T)</t>
  </si>
  <si>
    <t>003-03-03-01 (TD)</t>
  </si>
  <si>
    <t>003-03-03-05 (TP)</t>
  </si>
  <si>
    <t>003-03-03-07 (TD)</t>
  </si>
  <si>
    <t>003-03-03-08 (TD)</t>
  </si>
  <si>
    <r>
      <t xml:space="preserve">2024-2026 METŲ </t>
    </r>
    <r>
      <rPr>
        <b/>
        <u/>
        <sz val="9"/>
        <color rgb="FF000000"/>
        <rFont val="Times New Roman"/>
        <family val="1"/>
        <charset val="186"/>
      </rPr>
      <t>004 KULTŪROS IR TURIZMO PROGRAMOS</t>
    </r>
    <r>
      <rPr>
        <b/>
        <sz val="9"/>
        <color indexed="8"/>
        <rFont val="Times New Roman"/>
        <family val="1"/>
        <charset val="186"/>
      </rPr>
      <t xml:space="preserve"> UŽDAVINIAI, PRIEMONĖS, ASIGNAVIMAI IR KITOS LĖŠOS </t>
    </r>
    <r>
      <rPr>
        <b/>
        <i/>
        <sz val="9"/>
        <color rgb="FF000000"/>
        <rFont val="Times New Roman"/>
        <family val="1"/>
        <charset val="186"/>
      </rPr>
      <t>(tūkst. EUR)</t>
    </r>
  </si>
  <si>
    <r>
      <t xml:space="preserve">2024-2026 METŲ </t>
    </r>
    <r>
      <rPr>
        <b/>
        <u/>
        <sz val="9"/>
        <color rgb="FF000000"/>
        <rFont val="Times New Roman"/>
        <family val="1"/>
        <charset val="186"/>
      </rPr>
      <t>005 INFRASTRUKTŪROS OBJEKTŲ PRIEŽIŪROS IR PLĖTROS  PROGRAMOS</t>
    </r>
    <r>
      <rPr>
        <b/>
        <sz val="9"/>
        <color indexed="8"/>
        <rFont val="Times New Roman"/>
        <family val="1"/>
        <charset val="186"/>
      </rPr>
      <t xml:space="preserve"> UŽDAVINIAI, PRIEMONĖS, ASIGNAVIMAI IR KITOS LĖŠOS </t>
    </r>
    <r>
      <rPr>
        <b/>
        <i/>
        <sz val="9"/>
        <color rgb="FF000000"/>
        <rFont val="Times New Roman"/>
        <family val="1"/>
        <charset val="186"/>
      </rPr>
      <t>(tūkst. EUR)</t>
    </r>
  </si>
  <si>
    <r>
      <t>Modernizuotų</t>
    </r>
    <r>
      <rPr>
        <sz val="9"/>
        <color rgb="FFFF0000"/>
        <rFont val="Times New Roman"/>
        <family val="1"/>
        <charset val="186"/>
      </rPr>
      <t xml:space="preserve"> </t>
    </r>
    <r>
      <rPr>
        <sz val="9"/>
        <rFont val="Times New Roman"/>
        <family val="1"/>
        <charset val="186"/>
      </rPr>
      <t>visuomeninių pastatų skaičius</t>
    </r>
  </si>
  <si>
    <r>
      <t xml:space="preserve">2024-2026 METŲ </t>
    </r>
    <r>
      <rPr>
        <b/>
        <u/>
        <sz val="9"/>
        <color rgb="FF000000"/>
        <rFont val="Times New Roman"/>
        <family val="1"/>
        <charset val="186"/>
      </rPr>
      <t>002 SOCIALINĖS APSAUGOS IR SVEIKATOS PRIEŽIŪROS PROGRAMOS</t>
    </r>
    <r>
      <rPr>
        <b/>
        <sz val="9"/>
        <color indexed="8"/>
        <rFont val="Times New Roman"/>
        <family val="1"/>
        <charset val="186"/>
      </rPr>
      <t xml:space="preserve"> UŽDAVINIAI, PRIEMONĖS, ASIGNAVIMAI IR KITOS LĖŠOS </t>
    </r>
    <r>
      <rPr>
        <b/>
        <i/>
        <sz val="9"/>
        <color rgb="FF000000"/>
        <rFont val="Times New Roman"/>
        <family val="1"/>
        <charset val="186"/>
      </rPr>
      <t>(tūkst. EUR)</t>
    </r>
  </si>
  <si>
    <t>09-02-01-01-01; 09-02-01-01-02</t>
  </si>
  <si>
    <t>R-002-04-01-01-04</t>
  </si>
  <si>
    <t>Asmenų, dalyvavusių reguliariuose fizinio aktyvumo užsiėmimuose, skaičius iš viso (asm.); Suorganizuotų sveikatos raštingumo renginių skaičius (vnt.) ir dalyvių juose skaičius (tūkst. asm.); Įgyvendintų bendrų projektų (su kitų savivaldybių, užsienio šalių sveikatos biurais ir pan.) skaičius (vnt.); NVO, teikiančių visuomenės sveikatos priežiūros paslaugas, skaičius (vnt.)</t>
  </si>
  <si>
    <t>R-002-04-01-02-01</t>
  </si>
  <si>
    <t>R-002-04-01-02-02</t>
  </si>
  <si>
    <t>R-002-04-01-02-03</t>
  </si>
  <si>
    <t>R-002-04-01-02-04</t>
  </si>
  <si>
    <t>Pritrauktų  sveikatos priežiūros specialistų skaičius į savivaldybės įstaigas iš viso (asm.)</t>
  </si>
  <si>
    <t>002-04-01-04 (TD)</t>
  </si>
  <si>
    <t>002-04-01-05 (TE)</t>
  </si>
  <si>
    <t>Projekto "Priemonių, gerinančių ambulatorinių sveikatos priežiūros paslaugų prieinamumą tuberkulioze sergantiems asmenims, įgyvendinimas Pasvalio rajone" įgyvendinimas</t>
  </si>
  <si>
    <t>Projekto "Pasvalio rajono savivaldybės gyventojų sveikatos stiprinimas" įgyvendinimas</t>
  </si>
  <si>
    <t>002-04-01-06 (RE)</t>
  </si>
  <si>
    <t>Skiriama VB lėšos, bet ne spec. tikslinė. Skiriamos ir SB lėšos; gaunamos pajamos</t>
  </si>
  <si>
    <t>Ilgalaikės (trumpalaikės) socialinės globos teikimo institucijose senyvo amžiaus ir neįgaliems asmenims gerinimas ir plėtra</t>
  </si>
  <si>
    <t>R-002-04-02-04-01</t>
  </si>
  <si>
    <t>Dienos socialinių paslaugų asmens namuose, integruojant į jas slaugos paslaugas, gerinimas ir plėtra, prieinamumo tobulinimas</t>
  </si>
  <si>
    <t>Skiriama ir valstybės spec. dotacija (taip pat valstybės lėšos, savivaldybės lėšos, gaunamos pajamos).</t>
  </si>
  <si>
    <t>Skiriama VB lėšos, bet ne spec. tikslinė. Skiriamos ir SB lėšos.</t>
  </si>
  <si>
    <t>Skiriama ir valstybės spec. dotacija (taip pat valstybės lėšos, savivaldybės lėšos, gaunamos pajamos). Kai Ministerija nustatys rodiklį - įsirašykite.</t>
  </si>
  <si>
    <t>Skiriama VB lėšos, bet ne spec. tikslinė.</t>
  </si>
  <si>
    <t>002-04-02-10 (TD)</t>
  </si>
  <si>
    <t>Projekto "Bendruomeninių socialinių paslaugų plėtra asmenims su negalia Pasvalio rajone" įgyvendinimas</t>
  </si>
  <si>
    <t>Lėšos planuojamos 5 metams (ši viso 72 tūkst. EUR)</t>
  </si>
  <si>
    <t>R-002-04-03-02-01</t>
  </si>
  <si>
    <t>Budinčių globotojų, globėjų (rūpintojų), šeimynų, įtėvių paieškos, atrankos, mokymų organizavimas, globos šeimoje skatinimas</t>
  </si>
  <si>
    <t>V-002-04-02-08-01</t>
  </si>
  <si>
    <t>V-002-04-02-03-01</t>
  </si>
  <si>
    <t>4.3.4</t>
  </si>
  <si>
    <t>Šeimynų, globojančių vaikų, skaičius iš viso (vnt.)</t>
  </si>
  <si>
    <t>Skiriama VB lėšos, bet ne spec. tikslinė. Yra SB lėšų</t>
  </si>
  <si>
    <t>Mobilizacijos užtikrinimas</t>
  </si>
  <si>
    <t>Civilinės saugos užtikrinimas</t>
  </si>
  <si>
    <t>Įgyvendinti lyčių lygybę ir lygias galimybes skatinančias priemones</t>
  </si>
  <si>
    <t>08-01-01-02-01; 08-01-01-02-02</t>
  </si>
  <si>
    <t>Sujungtos dvi buvusio SVP priemonės (08-01-01-02-01 ir 08-01-01-02-02)</t>
  </si>
  <si>
    <t>V-002-04-02-06-01</t>
  </si>
  <si>
    <t>VB spec. tikslinė dotacija</t>
  </si>
  <si>
    <t>002-04-04-04 (TD)</t>
  </si>
  <si>
    <t>VB spec. tikslinė dotacija, bet yra ir VB lėšų</t>
  </si>
  <si>
    <t>002-04-04-07 (TP)</t>
  </si>
  <si>
    <t>002-04-04-10 (TD)</t>
  </si>
  <si>
    <t xml:space="preserve">Skiriama VB lėšos, bet ne spec. tikslinė. </t>
  </si>
  <si>
    <t>TIK SB lėšos</t>
  </si>
  <si>
    <t>002-04-04-09 (TD)</t>
  </si>
  <si>
    <t>002-04-04-15 (TD)</t>
  </si>
  <si>
    <t>Skiriama ir valstybės spec. dotacija, bet yra ir VB lėšos. Ministerijos nustatyti rodikliai</t>
  </si>
  <si>
    <t>Skiriama valstybės spec. dotacija. Kai Ministerija nustatys rodiklius - susirašyti.</t>
  </si>
  <si>
    <t>Suteiktų priklausomybės/ psichologo konsultanto paslaugų skaičius</t>
  </si>
  <si>
    <t>Skiriama ir valstybės spec. dotacija (taip pat gaunamos pajamos). Kai Ministerija nustatys rodiklius - susirašyti.</t>
  </si>
  <si>
    <t>Projekto "Perėjimas nuo institucinės globos prie bendruomeninių paslaugų" įgyvendinimas</t>
  </si>
  <si>
    <t>Mobilizacinio katalogo pildymas</t>
  </si>
  <si>
    <r>
      <t xml:space="preserve">2024-2026 METŲ </t>
    </r>
    <r>
      <rPr>
        <b/>
        <u/>
        <sz val="9"/>
        <color rgb="FF000000"/>
        <rFont val="Times New Roman"/>
        <family val="1"/>
        <charset val="186"/>
      </rPr>
      <t>001 SAVIVALDYBĖS VALDYMO PROGRAMOS</t>
    </r>
    <r>
      <rPr>
        <b/>
        <sz val="9"/>
        <color indexed="8"/>
        <rFont val="Times New Roman"/>
        <family val="1"/>
        <charset val="186"/>
      </rPr>
      <t xml:space="preserve"> UŽDAVINIAI, PRIEMONĖS, ASIGNAVIMAI IR KITOS LĖŠOS </t>
    </r>
    <r>
      <rPr>
        <b/>
        <i/>
        <sz val="9"/>
        <color rgb="FF000000"/>
        <rFont val="Times New Roman"/>
        <family val="1"/>
        <charset val="186"/>
      </rPr>
      <t>(tūkst. EUR)</t>
    </r>
  </si>
  <si>
    <t>2023-iųjų m. asignavimai ir kitos lėšos</t>
  </si>
  <si>
    <t>Įkurta AJE</t>
  </si>
  <si>
    <t>Paremtų religinių organizacijų projektų skaičius</t>
  </si>
  <si>
    <t>007-05-02-04 (TP)</t>
  </si>
  <si>
    <t>Aptarnaujamų klientų skaičius</t>
  </si>
  <si>
    <t>007-05-02-05 (TP)</t>
  </si>
  <si>
    <t>46</t>
  </si>
  <si>
    <r>
      <t xml:space="preserve">2024-2026 METŲ </t>
    </r>
    <r>
      <rPr>
        <b/>
        <u/>
        <sz val="9"/>
        <color rgb="FF000000"/>
        <rFont val="Times New Roman"/>
        <family val="1"/>
        <charset val="186"/>
      </rPr>
      <t>006 EKONOMIKOS, ŽEMĖS ŪKIO IR APLINKOS APSAUGOS PROGRAMOS</t>
    </r>
    <r>
      <rPr>
        <b/>
        <sz val="9"/>
        <color indexed="8"/>
        <rFont val="Times New Roman"/>
        <family val="1"/>
        <charset val="186"/>
      </rPr>
      <t xml:space="preserve"> UŽDAVINIAI, PRIEMONĖS, ASIGNAVIMAI IR KITOS LĖŠOS </t>
    </r>
    <r>
      <rPr>
        <b/>
        <i/>
        <sz val="9"/>
        <color rgb="FF000000"/>
        <rFont val="Times New Roman"/>
        <family val="1"/>
        <charset val="186"/>
      </rPr>
      <t>(tūkst. EUR)</t>
    </r>
  </si>
  <si>
    <r>
      <t xml:space="preserve">2024-2026 METŲ </t>
    </r>
    <r>
      <rPr>
        <b/>
        <u/>
        <sz val="9"/>
        <color rgb="FF000000"/>
        <rFont val="Times New Roman"/>
        <family val="1"/>
        <charset val="186"/>
      </rPr>
      <t>007 BENDRUOMENINĖS VEIKLOS IR JAUNIMO RĖMIMO PROGRAMOS</t>
    </r>
    <r>
      <rPr>
        <b/>
        <sz val="9"/>
        <color indexed="8"/>
        <rFont val="Times New Roman"/>
        <family val="1"/>
        <charset val="186"/>
      </rPr>
      <t xml:space="preserve"> UŽDAVINIAI, PRIEMONĖS, ASIGNAVIMAI IR KITOS LĖŠOS </t>
    </r>
    <r>
      <rPr>
        <b/>
        <i/>
        <sz val="9"/>
        <color rgb="FF000000"/>
        <rFont val="Times New Roman"/>
        <family val="1"/>
        <charset val="186"/>
      </rPr>
      <t>(tūkst. EUR)</t>
    </r>
  </si>
  <si>
    <t>007-03-02-01 (PP)</t>
  </si>
  <si>
    <t>R-007-03-02-01-01</t>
  </si>
  <si>
    <t>R-007-03-02-01-02</t>
  </si>
  <si>
    <t>R-007-03-02-03-01</t>
  </si>
  <si>
    <t>R-007-03-02-02-01</t>
  </si>
  <si>
    <t>R-007-03-02-02-02</t>
  </si>
  <si>
    <t>R-007-03-02-03-02</t>
  </si>
  <si>
    <t>007-03-02-04 (TN)</t>
  </si>
  <si>
    <t>R-007-03-02-04-01</t>
  </si>
  <si>
    <t>007-03-02-05 (TP)</t>
  </si>
  <si>
    <t>007-03-02-06 (PP)</t>
  </si>
  <si>
    <t xml:space="preserve">R-007-03-02-06-01 </t>
  </si>
  <si>
    <t>R-007-03-02-06-02</t>
  </si>
  <si>
    <t>R-007-03-02-06-03</t>
  </si>
  <si>
    <t>R-007-03-02-06-04</t>
  </si>
  <si>
    <t>007-03-02-07 (PN)</t>
  </si>
  <si>
    <t>Melioracijos ir hidrotechninių statinių ir įrenginių remontas ir priežiūra</t>
  </si>
  <si>
    <t>R-006-01-02-01-01</t>
  </si>
  <si>
    <t>Rekonstruotų griovių ilgis</t>
  </si>
  <si>
    <t>006-06-02-08 (TP)</t>
  </si>
  <si>
    <t>Projekto "Pažink parką tamsoje"  įgyvendinimas</t>
  </si>
  <si>
    <t>Pasvalio rajono jaunimo ir su jaunimų dirbančių organizacijų vykdomų veiklos projektų rėmimas</t>
  </si>
  <si>
    <t>Jaunimo savanorystės plėtojimas</t>
  </si>
  <si>
    <t xml:space="preserve">Jaunimo reikalų tarybos veiklos užtikrinimas </t>
  </si>
  <si>
    <t>Mobilaus darbo su jaunimu plėtojimas Pasvalio rajono savivaldybės teritorijoje</t>
  </si>
  <si>
    <t>Pasvalio rajono religinių bendruomenių vykdomų projektų rėmimas</t>
  </si>
  <si>
    <t>R-007-05-02-01-01</t>
  </si>
  <si>
    <t>R-007-05-02-02-01</t>
  </si>
  <si>
    <t>R-007-05-02-03-01</t>
  </si>
  <si>
    <t>R-007-05-02-03-02</t>
  </si>
  <si>
    <t>E-007-05-02-01</t>
  </si>
  <si>
    <t>E-007-05-02-02</t>
  </si>
  <si>
    <t>E-007-05-02-03</t>
  </si>
  <si>
    <t>E-007-03-02-01</t>
  </si>
  <si>
    <t>E-007-03-02-02</t>
  </si>
  <si>
    <t>R-007-03-02-07-01</t>
  </si>
  <si>
    <t>R-007-03-02-07-02</t>
  </si>
  <si>
    <t>003-02-03-03 (TP)</t>
  </si>
  <si>
    <t>003-03-01-03 (TD)</t>
  </si>
  <si>
    <t>Ugdymo įstaigų, kuriose buvo atnaujintos edukacinės aplinkos, skaičius</t>
  </si>
  <si>
    <t>Paskolų grąžinimas</t>
  </si>
  <si>
    <t>Laiku grąžintų paskolų sumos dalis</t>
  </si>
  <si>
    <t>Vietų, kuriuose pradėtos teikti mobilaus darbo su jaunimu paslaugos, skaičius iš viso (vnt.); Mobilių komandų skaičius iš viso (vnt.)</t>
  </si>
  <si>
    <t xml:space="preserve">X </t>
  </si>
  <si>
    <t>Energetinis projektas</t>
  </si>
  <si>
    <t>Iš buvusio SVP priemonės 07-01-02-04-01 paimti "Daugiatiksliai plėtros projektai ir "Investicinių projektų, galimybių studijų ir rinkodaros planų, reikalingų paraiškų teikimui, rengimas"</t>
  </si>
  <si>
    <t>Nusimatyti papildomus 5 tūkst. 2026 m. AJE įkūrimui</t>
  </si>
  <si>
    <t>Lėšos (300 tūkst. EUR) suplanuotos nuo 2026 metų (10 proc.); rodiklio neskaičiuojame</t>
  </si>
  <si>
    <t>Skiriama ir valstybės spec. dotacija (ir SB). Kai Ministerija nustatys rodiklį - įsirašykite.</t>
  </si>
  <si>
    <t>R-006-01-02-02-01</t>
  </si>
  <si>
    <t>006-01-02-02 (PP)</t>
  </si>
  <si>
    <t>Projekto "Regiono investicijoms tinkamų teritorijų įveiklinimo paslauga" įgyvendinimas</t>
  </si>
  <si>
    <t>Projekto "Komercinės teritorijos prie VIA Baltica kelio teritorijos infrastruktūros įrengimas" įgyvendinimas</t>
  </si>
  <si>
    <t>Informacijos teikimas ir Pasvalio rajono gyventojų švietimas atliekų tvarkymo, aplinkos išsaugojimo klausimais</t>
  </si>
  <si>
    <t>Pasvalio rajono bešeimininkių, apleistų statinių bei teritorijų tvarkymas ir (arba) likvidavimas</t>
  </si>
  <si>
    <t>Kitų aplinkosaugos priemonių įgyvendinimas</t>
  </si>
  <si>
    <t>6.2.3.; 6.2.8</t>
  </si>
  <si>
    <t>Įgyvendintų invazinių rūšių populiacijų reguliavimo priemonės (vnt.); Likviduotų tamponuotų vandens gręžinių skaičius  (vnt.)</t>
  </si>
  <si>
    <t>Projekto "Joniškėlio dvaro parko pritaikymas turizmui" įgyvendinimas</t>
  </si>
  <si>
    <t>Pritaikytas dvaro parkas</t>
  </si>
  <si>
    <t>Projekto "Didžiųjų gabaritų atliekų surinkimo  ir žaliųjų atliekų surinkimo aikštelė Saločių sen., Brenčių kaimas" įgyvendinimas</t>
  </si>
  <si>
    <t>006-06-02-11 (RE)</t>
  </si>
  <si>
    <t>Pasvalio rajono savivaldybės aplinkos monitoringo programos rengimas, atnaujinimas ir įgyvendinimas</t>
  </si>
  <si>
    <t>Sujungtos dvi priemonės iš buvusio SVP (09-02-01-01-01 (dotacija) ir 09-02-01-01-02 (pajamos))</t>
  </si>
  <si>
    <t>09-02-01-01-03; 06-01-01-01-13</t>
  </si>
  <si>
    <t>1; 7; 9; 9.4; 10.17, PASPC</t>
  </si>
  <si>
    <t>Sujungtos dvi priemonės iš buvusio SVP (09-02-01-01-03 ir 06-01-01-01-13)</t>
  </si>
  <si>
    <t>004-02-04-05 (TD)</t>
  </si>
  <si>
    <t>006-01-02-01 (TD)</t>
  </si>
  <si>
    <t>002-04-01-01 (TD)</t>
  </si>
  <si>
    <t>002-04-02-01 (TP)</t>
  </si>
  <si>
    <t>002-04-02-02 (TP)</t>
  </si>
  <si>
    <t>002-04-02-03 (TP)</t>
  </si>
  <si>
    <t>002-04-02-05 (TP)</t>
  </si>
  <si>
    <t>002-04-02-08 (TD)</t>
  </si>
  <si>
    <t>002-04-02-09 (TD)</t>
  </si>
  <si>
    <t>002-04-02-11 (TD)</t>
  </si>
  <si>
    <t>Keleivių ir socialiai išskirtinų gyventojų grupių pavėžėjimo ir kelių transporto vežėjų važiavimo išlaidų kompensavimas</t>
  </si>
  <si>
    <t>002-04-04-13 (TD)</t>
  </si>
  <si>
    <t>002-04-03-08 (TN)</t>
  </si>
  <si>
    <t>004-02-02-08 (TP)</t>
  </si>
  <si>
    <t>001-05-01-02 (TN)</t>
  </si>
  <si>
    <t xml:space="preserve">Nefinansinė </t>
  </si>
  <si>
    <t>Pasvalio rajono savivaldybės interneto svetainės bei Pasvalio rajono savivaldybės įstaigų bei organizacijų interneto svetainių priežiūra</t>
  </si>
  <si>
    <t>Pasvalio rajono savivaldybės administracijos strateginio planavimo dokumentų rengimas ir atnaujinimas</t>
  </si>
  <si>
    <t>001-05-01-04 (PP)</t>
  </si>
  <si>
    <t>001-05-01-05 (TN)</t>
  </si>
  <si>
    <t>001-05-01-06 (TN)</t>
  </si>
  <si>
    <t>V-001-05-01-02-01</t>
  </si>
  <si>
    <t>V-001-05-01-06-01</t>
  </si>
  <si>
    <t xml:space="preserve">Skiriama ir valstybės spec. dotacija. </t>
  </si>
  <si>
    <t>UAB "Pasvalio autobusų parkas" nuostolių dengimas</t>
  </si>
  <si>
    <t>006-06-02-13 (TE)</t>
  </si>
  <si>
    <t>Savivaldybės įmonių, kurioms dengti nuostoliai, skaičius</t>
  </si>
  <si>
    <t>Įrašyti buhalterinį kodą</t>
  </si>
  <si>
    <t>001-05-03-06 (TD)</t>
  </si>
  <si>
    <t>Valstybės perduotų (deleguotų) funkcijų įgyvendinimas</t>
  </si>
  <si>
    <t>Saugomų dokumentų kiekis archyve</t>
  </si>
  <si>
    <t>Atliktų gimimų/ mirimų įrašų skaičius</t>
  </si>
  <si>
    <t>Suteiktų deklaravimo paslaugų skaičius seniūnijose</t>
  </si>
  <si>
    <t>V-001-05-03-06-02</t>
  </si>
  <si>
    <t>V-001-05-03-06-03</t>
  </si>
  <si>
    <t>V-001-05-03-06-04</t>
  </si>
  <si>
    <t>V-001-05-03-06-05</t>
  </si>
  <si>
    <t>V-001-05-03-06-06</t>
  </si>
  <si>
    <t>V-001-05-03-06-07</t>
  </si>
  <si>
    <t>V-001-05-03-06-08</t>
  </si>
  <si>
    <t>V-001-05-03-06-09</t>
  </si>
  <si>
    <t>V-001-05-03-06-10</t>
  </si>
  <si>
    <t>V-001-05-03-06-11</t>
  </si>
  <si>
    <t>001-05-03-07 (TD)</t>
  </si>
  <si>
    <t>001-05-03-08 (TD)</t>
  </si>
  <si>
    <t>Sujungtos nuo 01-02-01-04-01 iki 01-02-01-04-06 priemonės ir nuo 01-02-01-04-08 iki 01-02-01-04-11 ir 01-02-01-04-17</t>
  </si>
  <si>
    <t>VB spec.tikslinė dotacija. Ministerijos nustatytas rodiklis</t>
  </si>
  <si>
    <t>VB spec.tikslinė dotacija. Ministerija kol kas rodiklio nenustato - kai nustatys įsirašysim</t>
  </si>
  <si>
    <t>001-05-04-01 (TP)</t>
  </si>
  <si>
    <t>001-05-04-02 (TP)</t>
  </si>
  <si>
    <r>
      <t xml:space="preserve">2024-2026 METŲ </t>
    </r>
    <r>
      <rPr>
        <b/>
        <u/>
        <sz val="9"/>
        <color rgb="FF000000"/>
        <rFont val="Times New Roman"/>
        <family val="1"/>
        <charset val="186"/>
      </rPr>
      <t>003 ŠVIETIMO IR SPORTO PROGRAMOS</t>
    </r>
    <r>
      <rPr>
        <b/>
        <sz val="9"/>
        <color indexed="8"/>
        <rFont val="Times New Roman"/>
        <family val="1"/>
        <charset val="186"/>
      </rPr>
      <t xml:space="preserve"> UŽDAVINIAI, PRIEMONĖS, ASIGNAVIMAI IR KITOS LĖŠOS </t>
    </r>
    <r>
      <rPr>
        <b/>
        <i/>
        <sz val="9"/>
        <color rgb="FF000000"/>
        <rFont val="Times New Roman"/>
        <family val="1"/>
        <charset val="186"/>
      </rPr>
      <t>(tūkst. EUR)</t>
    </r>
  </si>
  <si>
    <t>Sporto renginių organizavimas Pasvalio rajone bei skatinimas dalyvauti juose</t>
  </si>
  <si>
    <t>Projekto "Pasvalio P. Vileišio gimnazijos sporto aikštyno atnaujinimas" įgyvendinimas</t>
  </si>
  <si>
    <t>Projekto "Svalios progimnazijos ir Lėvens pagrindinės mokyklos stadionų įrengimas" įgyvendinimas</t>
  </si>
  <si>
    <t>09-02-01-02-06; 09-02-01-02-07</t>
  </si>
  <si>
    <t>Sudėtos dvi priemonės iš buvusio SVP (09-02-01-02-06 (140 tūkst. EUR) ir 09-02-01-02-07 (40 tūkst. EUR)</t>
  </si>
  <si>
    <t>Nevyriausybinių kūno kultūros ir sporto organizacijų, viešųjų įstaigų profesionalaus ir mėgėjiško sporto veiklos finansavimas</t>
  </si>
  <si>
    <t>Perspektyvių sportininkų skatinimas ir finansavimas</t>
  </si>
  <si>
    <t>Paskatintų sporto NVO (sporto klubų) (vnt.),  sportininkų skaičius (asm.)</t>
  </si>
  <si>
    <t>R-003-02-03-02-01</t>
  </si>
  <si>
    <t>003-02-03-04 (PP)</t>
  </si>
  <si>
    <t>003-02-03-05 (PP)</t>
  </si>
  <si>
    <t>07-01-02-03-02</t>
  </si>
  <si>
    <t>Įsteigtų naujų švietimo pagalbos specialistų etatų skaičius (vnt.); Įdiegtų naujų priemonių įtraukiam ugdymui bei švietimo pagalbai skaičius (kompl.); Naujai teikiamų suaugusiųjų švietimo paslaugų teikėjų/ programų skaičius (vnt.)</t>
  </si>
  <si>
    <t>003-03-01-04 (TD)</t>
  </si>
  <si>
    <t>003-03-01-02 (TD)</t>
  </si>
  <si>
    <t>R-003-03-01-01-01</t>
  </si>
  <si>
    <t>R-003-03-01-02-03</t>
  </si>
  <si>
    <t>002-04-02-12 (TD)</t>
  </si>
  <si>
    <t>V-002-04-02-08-02</t>
  </si>
  <si>
    <t>V-002-04-02-11-01</t>
  </si>
  <si>
    <t>V-002-04-02-12-01</t>
  </si>
  <si>
    <t>002-04-03-02 (PP)</t>
  </si>
  <si>
    <t>R-002-04-03-03-01</t>
  </si>
  <si>
    <t>002-04-03-04 (TP)</t>
  </si>
  <si>
    <t>002-04-03-05 (TP)</t>
  </si>
  <si>
    <t>002-04-03-06 (RE)</t>
  </si>
  <si>
    <t>R-002-04-03-04-01</t>
  </si>
  <si>
    <t>R-002-04-03-07-01</t>
  </si>
  <si>
    <t>R-002-04-03-08-01</t>
  </si>
  <si>
    <t>R-002-04-03-09-01</t>
  </si>
  <si>
    <t>R-002-04-03-10-01</t>
  </si>
  <si>
    <t>R-002-04-03-11-01</t>
  </si>
  <si>
    <t>R-002-04-03-12-01</t>
  </si>
  <si>
    <t>E-006-01-01-01</t>
  </si>
  <si>
    <t>E-006-01-01-02</t>
  </si>
  <si>
    <t xml:space="preserve">R-007-03-02-05-01 </t>
  </si>
  <si>
    <t>R-003-03-01-04-01</t>
  </si>
  <si>
    <t>R-003-03-01-04-05</t>
  </si>
  <si>
    <t>3.1.5.; 3.1.6.</t>
  </si>
  <si>
    <t>003-03-01-05 (PP)</t>
  </si>
  <si>
    <t>3.1.2.; 3.1.4.</t>
  </si>
  <si>
    <t>Švietimo įstaigų, taikančių VDM modelį, skaičius (vnt.); Įdiegtų naujų/ atnaujintų informacinių/ komunikacinių sistemų skaičius (vnt.); Įsigytų hibridinių klasės sistemų, skirtų mokymui, skaičius (vnt.); BUM, kuriuose įrengtos šiuolaikinės gamtos mokslų laboratorijos, skaičius iš viso (vnt.)</t>
  </si>
  <si>
    <t xml:space="preserve"> Suorganizuotų/ dalyvautų kvalifikacijos ir kompetencijų tobulinimo/ persikvalifikavimo renginių skaičius (vnt.); </t>
  </si>
  <si>
    <t>Įdiegtų naujų/ atnaujintų informacinių/ komunikacinių sistemų skaičius (vnt.)</t>
  </si>
  <si>
    <t>Mokyklų, įsigijusių įrangą STEAM krypčių ugdymui, skaičius (vnt.); Suorganizuotų/ dalyvautų renginių STEAM tematika skaičius (vnt.); Pritrauktų naujų pedagogų ir kitų švietimo specialistų skaičius į savivaldybės įstaigas (asm.)</t>
  </si>
  <si>
    <t>3.1.2.; 3.1.3.</t>
  </si>
  <si>
    <t>Švietimo įstaigų, taikančių VDM modelį, skaičius (vnt.); Ikimokyklinio ir priešmokyklinio ugdymo programas teikiančių švietimo įstaigų, kuriose naujai įrengta/ atnaujinta infrastruktūra, skaičius (vnt.); Įsigytų naujų/ atnaujintų transporto priemonių vaikų ir mokinių pavėžėjimui skaičius (vnt.)</t>
  </si>
  <si>
    <t>003-03-01-06 (RE)</t>
  </si>
  <si>
    <t>E-003-03-03-01</t>
  </si>
  <si>
    <t>E-003-03-03-02</t>
  </si>
  <si>
    <t>E-003-03-03-03</t>
  </si>
  <si>
    <t>V-003-03-03-01-03</t>
  </si>
  <si>
    <t>V-003-03-03-01-01</t>
  </si>
  <si>
    <t>V-003-03-03-01-02</t>
  </si>
  <si>
    <t>V-003-03-03-01-04</t>
  </si>
  <si>
    <t>V-003-03-03-01-05</t>
  </si>
  <si>
    <t>Visi rodikliai - Nustatyti Ministerijos</t>
  </si>
  <si>
    <t>Skiriama valstybės spec. dotacija.</t>
  </si>
  <si>
    <t>003-03-03-02 (TP)</t>
  </si>
  <si>
    <t>V-003-03-03-03-01</t>
  </si>
  <si>
    <t>003-03-03-03 (TP)</t>
  </si>
  <si>
    <t>V-003-03-03-04-01</t>
  </si>
  <si>
    <t>V-003-03-03-04-02</t>
  </si>
  <si>
    <t>003-03-03-04 (TP)</t>
  </si>
  <si>
    <t>V-003-03-03-02-01</t>
  </si>
  <si>
    <t>V-003-03-03-05-01</t>
  </si>
  <si>
    <t>003-03-03-06 (TP)</t>
  </si>
  <si>
    <t>V-003-03-03-06-01</t>
  </si>
  <si>
    <t>V-003-03-03-07-01</t>
  </si>
  <si>
    <t>V-003-03-03-08-01</t>
  </si>
  <si>
    <t>V-003-03-03-08-02</t>
  </si>
  <si>
    <t>003-03-03-09 (TP)</t>
  </si>
  <si>
    <t>V-003-03-03-09-01</t>
  </si>
  <si>
    <t>V-003-03-03-09-02</t>
  </si>
  <si>
    <t>003-03-03-10 (TD)</t>
  </si>
  <si>
    <t>V-003-03-03-10-01</t>
  </si>
  <si>
    <t>Moksleivių pavėžėjimo užtikrinimas</t>
  </si>
  <si>
    <t>PR-</t>
  </si>
  <si>
    <t>pervedimų priemonė</t>
  </si>
  <si>
    <t>55</t>
  </si>
  <si>
    <t xml:space="preserve">Įrašyti buhalterinį kodą </t>
  </si>
  <si>
    <t xml:space="preserve">Lyčių lygybės ir lygių galimybių užtikrinimo veiksmų plano parengimas/ įgyvendinimas </t>
  </si>
  <si>
    <t>Priemonių, skatinančių moterų ir vyrų lygybę bei diskriminacijos mažinimo savivaldybėje, skaičius</t>
  </si>
  <si>
    <t>4. Rezervo lėšos naudojamos:
4.1. ekstremalioms situacijoms ir (arba) ekstremaliems įvykiams likviduoti, jų padariniams šalinti ir padarytiems nuostoliams iš dalies apmokėti;
4.2. gaisrų ir stichinių nelaimių padariniams likviduoti ir jų padarytiems nuostoliams iš dalies apmokėti;
4.3. dėl nepaprastosios padėties atsiradusioms išlaidoms iš dalies apmokėti ir (arba) jos padariniams šalinti.</t>
  </si>
  <si>
    <t>10.01.02.01.AD 10.01.02.01VB 10.01.02.40AD</t>
  </si>
  <si>
    <t>10.01.02.04 10.01.02.04UK</t>
  </si>
  <si>
    <t>10.09.01.01.AD    10.09.01.01.VB    10.01.02.01</t>
  </si>
  <si>
    <t>10.07.01.01 10.07.01.01.VB 10.07.01.01.VBU</t>
  </si>
  <si>
    <t>10.06.01.01 10.06.01.01VB 10.06.01.01VBU</t>
  </si>
  <si>
    <t>10.04.01.40.P 10.04.01.40UK</t>
  </si>
  <si>
    <t>10.04.01.40.M 10.04.01.40UK</t>
  </si>
  <si>
    <t>10.06.01.01VBU</t>
  </si>
  <si>
    <t>10.04.01.40 10.04.01.40UK</t>
  </si>
  <si>
    <t>005-06-01-01 (TP)</t>
  </si>
  <si>
    <t>005-06-01-02 (RE)</t>
  </si>
  <si>
    <t>R-005-06-01-02-01</t>
  </si>
  <si>
    <t>005-06-01-08 (TP)</t>
  </si>
  <si>
    <t>155</t>
  </si>
  <si>
    <t>154</t>
  </si>
  <si>
    <t>7; PRATC</t>
  </si>
  <si>
    <t>PRATC</t>
  </si>
  <si>
    <t>R-004-02-02-04-01</t>
  </si>
  <si>
    <t>V-001-05-01-05-01</t>
  </si>
  <si>
    <t>V-003-03-03-02-02</t>
  </si>
  <si>
    <t>Pasvalio muzikos mokyklos mokinių skaičius</t>
  </si>
  <si>
    <t>Pasvalio sporto mokyklos mokinių skaičius</t>
  </si>
  <si>
    <t>380</t>
  </si>
  <si>
    <t>ties. m</t>
  </si>
  <si>
    <t>460</t>
  </si>
  <si>
    <t>457</t>
  </si>
  <si>
    <t>455</t>
  </si>
  <si>
    <t>2290</t>
  </si>
  <si>
    <t>2350</t>
  </si>
  <si>
    <t>2400</t>
  </si>
  <si>
    <t>Mobilizacijos ir pilietinio pasisipriešinimo departamento prie KAM pavestų  atlikti užduočių įgyvendinimas
(ne mažiau, kaip)</t>
  </si>
  <si>
    <t>Suorganizuotų Pasvalio rajono savivaldybės ekstremaliųjų operacijų centro posėdžių skaičius</t>
  </si>
  <si>
    <t>850</t>
  </si>
  <si>
    <t>860</t>
  </si>
  <si>
    <t>870</t>
  </si>
  <si>
    <t>Per kalendorinius metus įregistruotų, atnaujintų ir išregistruotų žemės ūkio valdų skaičius</t>
  </si>
  <si>
    <t>120/ 420</t>
  </si>
  <si>
    <t>115/ 410</t>
  </si>
  <si>
    <t>110/ 410</t>
  </si>
  <si>
    <t>12/ 144</t>
  </si>
  <si>
    <t>18/ 216</t>
  </si>
  <si>
    <t>20/ 240</t>
  </si>
  <si>
    <t>Sutelktų įvairių socialinių grupių lankytojų skaičius</t>
  </si>
  <si>
    <t>145</t>
  </si>
  <si>
    <t>180</t>
  </si>
  <si>
    <t>2026 m. nebeplanuojama</t>
  </si>
  <si>
    <t>71,7/ 25,5</t>
  </si>
  <si>
    <t>72,00/ 32,8</t>
  </si>
  <si>
    <t>73,00/ 32,8</t>
  </si>
  <si>
    <t>67,8</t>
  </si>
  <si>
    <t>69,0</t>
  </si>
  <si>
    <t>Paskatintų/ paremtų kultūros organizacijų, meno mėgėjų kolektyvų, atskirų menininkų skaičius</t>
  </si>
  <si>
    <t>Komunalinių atliekų tvarkymas</t>
  </si>
  <si>
    <t>06-01-01-01-14</t>
  </si>
  <si>
    <t>Bešeimininkių, pavojingų atliekų tvarkymas</t>
  </si>
  <si>
    <t xml:space="preserve">06-01-01-01-01 </t>
  </si>
  <si>
    <t>006-06-02-04 (TP)</t>
  </si>
  <si>
    <t>006-06-02-05 (PP)</t>
  </si>
  <si>
    <t>006-06-02-06 (TP)</t>
  </si>
  <si>
    <r>
      <t>006-06-02-07 (TP</t>
    </r>
    <r>
      <rPr>
        <sz val="9"/>
        <rFont val="Times New Roman"/>
        <family val="1"/>
        <charset val="186"/>
      </rPr>
      <t>)</t>
    </r>
  </si>
  <si>
    <t>006-06-02-09 (TP)</t>
  </si>
  <si>
    <t>006-06-02-12 (RE)</t>
  </si>
  <si>
    <t>R-006-06-02-12-01</t>
  </si>
  <si>
    <t>stovėjimo aikštelė</t>
  </si>
  <si>
    <t>Įkelta iš 2 programos (buvo priemonė) D 2800 EUR</t>
  </si>
  <si>
    <t>Asmenų, kurių būklė peržiūrėta Neveiksnių asmenų būklės peržiūrėjimo komisijoje, skaičius</t>
  </si>
  <si>
    <t>R-002-04-02-16-01</t>
  </si>
  <si>
    <t>1.2 priedas</t>
  </si>
  <si>
    <t>R-001-05-01-04-01</t>
  </si>
  <si>
    <t>001-05-02-02 (TP)</t>
  </si>
  <si>
    <t>V-001-05-02-01-01</t>
  </si>
  <si>
    <t>V-001-05-02-02-01</t>
  </si>
  <si>
    <t>2.2 priedas</t>
  </si>
  <si>
    <r>
      <t xml:space="preserve">2024-2026 METŲ </t>
    </r>
    <r>
      <rPr>
        <b/>
        <u/>
        <sz val="10"/>
        <color rgb="FF000000"/>
        <rFont val="Times New Roman"/>
        <family val="1"/>
        <charset val="186"/>
      </rPr>
      <t>002 SOCIALINĖS APSAUGOS IR SVEIKATOS PRIEŽIŪROS PROGRAMOS</t>
    </r>
    <r>
      <rPr>
        <b/>
        <sz val="10"/>
        <color indexed="8"/>
        <rFont val="Times New Roman"/>
        <family val="1"/>
        <charset val="186"/>
      </rPr>
      <t xml:space="preserve"> UŽDAVINIAI, PRIEMONĖS IR JŲ STEBĖSENOS RODIKLIAI</t>
    </r>
  </si>
  <si>
    <r>
      <t xml:space="preserve">2024-2026 METŲ </t>
    </r>
    <r>
      <rPr>
        <b/>
        <u/>
        <sz val="10"/>
        <color rgb="FF000000"/>
        <rFont val="Times New Roman"/>
        <family val="1"/>
        <charset val="186"/>
      </rPr>
      <t>001 SAVIVALDYBĖS VALDYMO PROGRAMOS</t>
    </r>
    <r>
      <rPr>
        <b/>
        <sz val="10"/>
        <color indexed="8"/>
        <rFont val="Times New Roman"/>
        <family val="1"/>
        <charset val="186"/>
      </rPr>
      <t xml:space="preserve"> UŽDAVINIAI, PRIEMONĖS IR JŲ STEBĖSENOS RODIKLIAI</t>
    </r>
  </si>
  <si>
    <t>7; 9</t>
  </si>
  <si>
    <t>06.01.01.01</t>
  </si>
  <si>
    <t>002-04-04 (T)</t>
  </si>
  <si>
    <t>E-002-04-04-01</t>
  </si>
  <si>
    <r>
      <t xml:space="preserve">2024-2026 METŲ </t>
    </r>
    <r>
      <rPr>
        <b/>
        <u/>
        <sz val="10"/>
        <color rgb="FF000000"/>
        <rFont val="Times New Roman"/>
        <family val="1"/>
        <charset val="186"/>
      </rPr>
      <t>003 ŠVIETIMO IR SPORTO PROGRAMOS PROGRAMOS</t>
    </r>
    <r>
      <rPr>
        <b/>
        <sz val="10"/>
        <color indexed="8"/>
        <rFont val="Times New Roman"/>
        <family val="1"/>
        <charset val="186"/>
      </rPr>
      <t xml:space="preserve"> UŽDAVINIAI, PRIEMONĖS IR JŲ STEBĖSENOS RODIKLIAI</t>
    </r>
  </si>
  <si>
    <t>Projektas planuojamas per LATLIT</t>
  </si>
  <si>
    <t>Išskirta priemonė iš buvusio SVP priemonės 05-03-01-03-05 "Daugiatiksliai plėtros projektai" (įrašykite sumą 2023 m.)</t>
  </si>
  <si>
    <r>
      <t xml:space="preserve">2024-2026 METŲ </t>
    </r>
    <r>
      <rPr>
        <b/>
        <u/>
        <sz val="10"/>
        <color rgb="FF000000"/>
        <rFont val="Times New Roman"/>
        <family val="1"/>
        <charset val="186"/>
      </rPr>
      <t>004 KULTŪROS IR TURIZMO PROGRAMOS PROGRAMOS</t>
    </r>
    <r>
      <rPr>
        <b/>
        <sz val="10"/>
        <color indexed="8"/>
        <rFont val="Times New Roman"/>
        <family val="1"/>
        <charset val="186"/>
      </rPr>
      <t xml:space="preserve"> UŽDAVINIAI, PRIEMONĖS IR JŲ STEBĖSENOS RODIKLIAI</t>
    </r>
  </si>
  <si>
    <t>004-02-01-10 (PP)</t>
  </si>
  <si>
    <t>R-004-02-01-10-01</t>
  </si>
  <si>
    <t>Švietimo pagalbos tarnybos veiklos užtikrinimas</t>
  </si>
  <si>
    <r>
      <t xml:space="preserve">2024-2026 METŲ </t>
    </r>
    <r>
      <rPr>
        <b/>
        <u/>
        <sz val="10"/>
        <color rgb="FF000000"/>
        <rFont val="Times New Roman"/>
        <family val="1"/>
        <charset val="186"/>
      </rPr>
      <t>006 EKONOMIKOS, ŽEMĖS ŪKIO IR APLINKOS APSAUGOS PROGRAMOS</t>
    </r>
    <r>
      <rPr>
        <b/>
        <sz val="10"/>
        <color indexed="8"/>
        <rFont val="Times New Roman"/>
        <family val="1"/>
        <charset val="186"/>
      </rPr>
      <t xml:space="preserve"> UŽDAVINIAI, PRIEMONĖS IR JŲ STEBĖSENOS RODIKLIAI</t>
    </r>
  </si>
  <si>
    <t>Pasvalio rajono bendruomeninių/ nevyriausybinių organizacijų vykdomų projektų kofinansavimas</t>
  </si>
  <si>
    <t>Pasvalio rajono bendruomeninių/ nevyriausybinių organizacijų vykdomų projektų ir strategijų rėmimas</t>
  </si>
  <si>
    <t>Paremtų bendruomeninių/ nevyriausybinių organizacijų projektų skaičius</t>
  </si>
  <si>
    <t>Paremtų bendruomeninių organizacijų  strategijų skaičius</t>
  </si>
  <si>
    <r>
      <t xml:space="preserve">2024-2026 METŲ </t>
    </r>
    <r>
      <rPr>
        <b/>
        <u/>
        <sz val="10"/>
        <color rgb="FF000000"/>
        <rFont val="Times New Roman"/>
        <family val="1"/>
        <charset val="186"/>
      </rPr>
      <t>007 BENDRUOMENINĖS VEIKLOS IR JAUNIMO RĖMIMO  PROGRAMOS</t>
    </r>
    <r>
      <rPr>
        <b/>
        <sz val="10"/>
        <color indexed="8"/>
        <rFont val="Times New Roman"/>
        <family val="1"/>
        <charset val="186"/>
      </rPr>
      <t xml:space="preserve"> UŽDAVINIAI, PRIEMONĖS IR JŲ STEBĖSENOS RODIKLIAI</t>
    </r>
  </si>
  <si>
    <t>004-02-02-01 (TP)</t>
  </si>
  <si>
    <t>007-03-02-03 (TP)</t>
  </si>
  <si>
    <t>007-05-02-01 (PP)</t>
  </si>
  <si>
    <r>
      <t>2024-2026 METŲ 005 INFRASTRUKTŪROS OBJEKTŲ PRIEŽIŪROS IR PLĖTROS  PROGRAMOS UŽDAVINIAI</t>
    </r>
    <r>
      <rPr>
        <b/>
        <u/>
        <sz val="10"/>
        <color rgb="FF000000"/>
        <rFont val="Times New Roman"/>
        <family val="1"/>
        <charset val="186"/>
      </rPr>
      <t xml:space="preserve"> PROGRAMOS</t>
    </r>
    <r>
      <rPr>
        <b/>
        <sz val="10"/>
        <color indexed="8"/>
        <rFont val="Times New Roman"/>
        <family val="1"/>
        <charset val="186"/>
      </rPr>
      <t xml:space="preserve"> UŽDAVINIAI, PRIEMONĖS IR JŲ STEBĖSENOS RODIKLIAI</t>
    </r>
  </si>
  <si>
    <t>Pasvalio rajono savivaldybės gatvių, vietinės reikšmės kelių, privažiavimo kelių, aikštelių, statinių ir kitų susisiekimo objektų atnaujinimas, priežiūra ir remontas</t>
  </si>
  <si>
    <t>paimti pinigai iš buvusio SVP 03-02-01-02-08 skirtų pavėžėjimui lėšų sumą ir pridėti čia</t>
  </si>
  <si>
    <t>R-005-06-01-01-01</t>
  </si>
  <si>
    <t>V-002-04-02-05-01</t>
  </si>
  <si>
    <t>002-04-02-07 (TD)</t>
  </si>
  <si>
    <t>V-002-04-02-07-01</t>
  </si>
  <si>
    <t>V-002-04-02-07-02</t>
  </si>
  <si>
    <t>V-002-04-02-09-01</t>
  </si>
  <si>
    <t>002-04-02-13 (PD)</t>
  </si>
  <si>
    <t>R-002-04-02-13-01</t>
  </si>
  <si>
    <t>002-04-02-14 (TP)</t>
  </si>
  <si>
    <t>V-002-04-02-14-01</t>
  </si>
  <si>
    <t>002-04-02-15 (RE)</t>
  </si>
  <si>
    <t>R-002-04-02-15-01</t>
  </si>
  <si>
    <t>R-002-04-02-15-02</t>
  </si>
  <si>
    <t>002-04-02-16 (PP)</t>
  </si>
  <si>
    <t>002-04-03-07 (TP)</t>
  </si>
  <si>
    <t>002-04-03-09 (TN)</t>
  </si>
  <si>
    <t>002-04-03-10 (TD)</t>
  </si>
  <si>
    <t>R-002-04-03-10-02</t>
  </si>
  <si>
    <t>002-04-03-11 (PP)</t>
  </si>
  <si>
    <t>002-04-03-12 (PN)</t>
  </si>
  <si>
    <t>R-002-04-03-12-02</t>
  </si>
  <si>
    <t>V-005-06-04-01-01</t>
  </si>
  <si>
    <t>V-005-06-04-02-01</t>
  </si>
  <si>
    <t>V-005-06-04-03-01</t>
  </si>
  <si>
    <t>V-005-06-04-04-01</t>
  </si>
  <si>
    <t>V-005-06-05-01-01</t>
  </si>
  <si>
    <t>V-005-06-05-01-02</t>
  </si>
  <si>
    <t>V-005-06-05-02-01</t>
  </si>
  <si>
    <t>V-005-06-05-03-01</t>
  </si>
  <si>
    <t>V-007-05-02-04-01</t>
  </si>
  <si>
    <t>V-007-05-02-04-02</t>
  </si>
  <si>
    <t>V-007-05-02-05-01</t>
  </si>
  <si>
    <t>Projekto "Viešojo transporto paslaugos teikimo regioniniu lygiu sistemos sukūrimas ir įdiegimas e.bilieto įdiegimas, maršrutų planavimas" įgyvendinimas</t>
  </si>
  <si>
    <t>Projekto "3  konteinerių žaliųjų atliekų surinkimui sodų bendrijose įrengimas ir gyventojų informavimas ir švietimas" įgyvendinimas</t>
  </si>
  <si>
    <t>Projekto "Socialinių būstų plėtra" įgyvendinimas</t>
  </si>
  <si>
    <t>Projekto "Ugdymo prieinamumo didinimas ir sąlygų visos dienos mokyklos veikloms vykdyti sudarymas Pasvalio rajono savivaldybės švietimo įstaigose" įgyvendinimas</t>
  </si>
  <si>
    <t>V-005-06-01-08-01</t>
  </si>
  <si>
    <t>Didinti dokumentų valdymo sistemos skaitmenizavimo  lygį</t>
  </si>
  <si>
    <t>Koofinansuotų bendruomeninių/ nevyriausybinių organizacijų projektų skaičius</t>
  </si>
  <si>
    <t>Pasvalio rajono vietos veiklos grupės veiklos užtikrinimas ir strategijos įgyvendinimas</t>
  </si>
  <si>
    <t>Pasvalio miesto vietos veiklos grupės veiklos užtikrinimas ir strategijos įgyvendinimas</t>
  </si>
  <si>
    <t>Asmenų su sunkia negalia, gaunančių socialinę globą, skaičius</t>
  </si>
  <si>
    <t>186</t>
  </si>
  <si>
    <t>R-002-04-02-13-02</t>
  </si>
  <si>
    <t>Remontuotų katilinių skaičius</t>
  </si>
  <si>
    <t>VB spec.tikslinė dotacija - visos lėšos; kai kurių rodiklių Ministerija nenustato - kai nustatys įsirašysim</t>
  </si>
  <si>
    <t>Skaičiuota kartu savivaldybės ir VB lėšos</t>
  </si>
  <si>
    <t>004-02-02-06 (TI)</t>
  </si>
  <si>
    <t>1.3 priedas</t>
  </si>
  <si>
    <t>2.3 priedas</t>
  </si>
  <si>
    <t>1.4 priedas</t>
  </si>
  <si>
    <t>2.4 priedas</t>
  </si>
  <si>
    <t>1.5 priedas</t>
  </si>
  <si>
    <t>2.5 priedas</t>
  </si>
  <si>
    <t>1.6 priedas</t>
  </si>
  <si>
    <t>2.6 priedas</t>
  </si>
  <si>
    <t>1.7 priedas</t>
  </si>
  <si>
    <t>2.7 priedas</t>
  </si>
  <si>
    <t>Eil. Nr.</t>
  </si>
  <si>
    <t>Programos kodas ir pavadinimas</t>
  </si>
  <si>
    <t>002 Socialinės apsaugos ir sveikatos priežiūros programa</t>
  </si>
  <si>
    <t>001 Savivaldybės valdymo programa</t>
  </si>
  <si>
    <t>003 Švietimo ir sporto programa</t>
  </si>
  <si>
    <t>004 Kultūros ir turizmo programa</t>
  </si>
  <si>
    <t>006 Ekonomikos, žemės ūkio ir aplinkos apsaugos programa</t>
  </si>
  <si>
    <t>007 Bendruomeninės veiklos ir jaunimo rėmimo programa</t>
  </si>
  <si>
    <t>VISO PAGAL PROGRAMAS</t>
  </si>
  <si>
    <t>005 Infrastruktūros objektų priežiūros ir plėtros programa</t>
  </si>
  <si>
    <t>Nuo 01-02-01-04-01 iki 01-02-01-04-06; nuo 01-02-01-04-08 iki 01-02-01-04-11 ir 01-02-01-04-17;01-02-01-01-08</t>
  </si>
  <si>
    <t>01-02-01-01-02; 01-02-01-05-01; 01-02-01-05-02; 01-02-01-05-03; 01-02-01-05-04; 01-02-01-05-05; 01-02-01-04-13; 01-02-01-04-14; 01-02-01-04-15;</t>
  </si>
  <si>
    <t xml:space="preserve">01.03.02.09  10.01.02.01  10.01.02.01VB  10.01.02.02  10.01.02.04VUK  10.01.02.04  10.04.01.40VUK 10.04.01.40 10.06.01.01VB   10.07.01.01VB   10.07.01.01    10.09.01.01.VB   10.09.01.01AV </t>
  </si>
  <si>
    <t>002-04-02-17 (TD)</t>
  </si>
  <si>
    <t>Tarpinstitucinio bendradarbiavimo plėtra vaiko gerovės užtikrinimui</t>
  </si>
  <si>
    <t>01-02-01-07-01</t>
  </si>
  <si>
    <t>09.08.01.02.TBK</t>
  </si>
  <si>
    <t>V-002-04-02-17-01</t>
  </si>
  <si>
    <t>"VšĮ Prie Raubonių malūno" veiklos organizavimas ir administravimas</t>
  </si>
  <si>
    <t>004-02-01-11 (TP)</t>
  </si>
  <si>
    <t>V-004-02-01-11-01</t>
  </si>
  <si>
    <t>005-06-04-05 (TP)</t>
  </si>
  <si>
    <t>V-005-06-04-05-01</t>
  </si>
  <si>
    <t>Pasvalio rajono savivaldybės viešųjų pastatų, inžinerinių statinių ir kitų objektų atnaujinimas, priežiūra ir remontas</t>
  </si>
  <si>
    <t>Atnaujintų/remontuotų objektų skaičius, vnt.</t>
  </si>
  <si>
    <t>Užtikrinti efektyvų savivaldybės turto priežiūrą, valdymą ir apskaitą</t>
  </si>
  <si>
    <t>44</t>
  </si>
  <si>
    <t>52</t>
  </si>
  <si>
    <t>002-04-02-04 (TD)</t>
  </si>
  <si>
    <t>287</t>
  </si>
  <si>
    <t>86</t>
  </si>
  <si>
    <t>36</t>
  </si>
  <si>
    <t>Kompleksinių paslaugų šeimai gavėjų skaičius</t>
  </si>
  <si>
    <t>Dienos ir trumpalaikės socialinės globos paslaugų, teikiamų Pasvalio "Riešuto" mokykloje, gavėjų skaičius</t>
  </si>
  <si>
    <t>Kitų socialinių paslaugų, teikiamų Pasvalio socialinių paslaugų centre, gavėjų skaičius</t>
  </si>
  <si>
    <t>Dienos socialinių paslaugų asmens namuose, kurias teikia Pasvalio socialinių paslaugų centras, gavėjų skaičius</t>
  </si>
  <si>
    <t>Socialinių priežiūros paslaugų (pagalbos į namus), teikiamų Pasvalio socialinių paslaugų centre, gavėjų skaičius</t>
  </si>
  <si>
    <t>Ilgalaikės (trumpalaikės) socialinės globos paslaugų, teikiamų Pasvalio socialinių paslaugų centre,  gavėjų skaičius</t>
  </si>
  <si>
    <t>Kompiuterinės darbo vietų įrangos, ne senesnės nei 7 metai, dalis</t>
  </si>
  <si>
    <t>Pasvalio rajono savivaldybės interneto svetainės lankytojų skaičiaus metinis padidėjimas</t>
  </si>
  <si>
    <t>Elektroniniu parašu pasirašytų dokumentų dalis nuo viso užregistruotų dokumentų skaičiaus</t>
  </si>
  <si>
    <t>Suorganizuotų/ dalyvautų renginių administracinės naštos mažinimo tema skaičius</t>
  </si>
  <si>
    <t>Suorganizuotų/ dalyvautų renginių su savivaldybėmis, įstaigomis,  su kuriomis pasirašytos bendradarbiavimo sutartys, skaičius</t>
  </si>
  <si>
    <t>Užimtumo skatinimo ir motyvavimo paslaugų modelyje dalyvavusių asmenų skaičius</t>
  </si>
  <si>
    <t>Laiku sumokėtų palūkanų dalis</t>
  </si>
  <si>
    <t>Mokyklose suorganizuotų sveikatinimo renginių skaičius, tenkantis 1000 mokinių</t>
  </si>
  <si>
    <t>Sveikatinimo renginių skaičius, tenkantis 1000 gyventojų</t>
  </si>
  <si>
    <t xml:space="preserve">Atliktų informavimo veiksmų sveikatingumo tematika skaičius </t>
  </si>
  <si>
    <t>Kompensacijų už būsto suteikimą ukrainiečiams, gavėjų skaičius</t>
  </si>
  <si>
    <t>Vienkartinę išmoką gimus vaikui gavusių asmenų skaičius</t>
  </si>
  <si>
    <t>Išmoką vaikui gavusių asmenų skaičius</t>
  </si>
  <si>
    <t>Vienkartinę išmoką nėščiai moteriai gavusių asmenų skaičius</t>
  </si>
  <si>
    <t>Globos (rūpybos) išmoką gavusių asmenų skaičius</t>
  </si>
  <si>
    <t>Našlaičių įsikūrimo išmoką gavusių asmenų skaičius</t>
  </si>
  <si>
    <t>Vaiko laikinosios priežiūros išmoką gavusių asmenų skaičius</t>
  </si>
  <si>
    <t>Besimokančio ar studijuojančio išmoką gavusių asmenų skaičius</t>
  </si>
  <si>
    <t>Išmoką vienu metu gimus daugiau kaip 1 vaikui gavusių asmenų skaičius</t>
  </si>
  <si>
    <t>Vaiko laikinosios priežiūros išmoką (globos (rūpybos) tikslinį priedą) gavusių asmenų skaičius</t>
  </si>
  <si>
    <t>348</t>
  </si>
  <si>
    <t>1430</t>
  </si>
  <si>
    <t>Bendrojo ugdymo mokyklų, gaunančių finansavimą aplinkos išlaikymui, skaičius</t>
  </si>
  <si>
    <t>ŠPT suaugusiems organizuotų renginių skaičius/ dalyvių skaičius</t>
  </si>
  <si>
    <t>Pasvalio sporto mokyklos organizuotų sporto renginių/ varžybų skaičius</t>
  </si>
  <si>
    <t>Paremtų sporto NVO/ viešųjų įstaigų skaičius</t>
  </si>
  <si>
    <t>Mokyklų, gavusių lėšų IKT (skaitmenai), skaičius</t>
  </si>
  <si>
    <t>Atnaujintų skaitmeninių mokymosi aplinkų licencijų skaičius</t>
  </si>
  <si>
    <t>Seniūnijų prižiūrimų švietimo įstaigų padalinių (daugiafunkcių centrų) skaičius</t>
  </si>
  <si>
    <t>Švietimo pagalbą ugdymo įstaigose gavusių mokinių skaičius</t>
  </si>
  <si>
    <t>Specialistų, teikiančių švietimo pagalbą ugdymo įstaigose, etatų skaičius</t>
  </si>
  <si>
    <t>Administruojamų ugdymo įstaigų skaičius</t>
  </si>
  <si>
    <t>Raubonių malūno lankytojų skaičius per metus</t>
  </si>
  <si>
    <t>Suorganizuotų renginių, švenčių ir edukacinių programų Pasvalio kultūros centre skaičius</t>
  </si>
  <si>
    <t>Sukurtų naujų paslaugų lankytojams Pasvalio M. Katiliškio viešojoje bibliotekoje skaičius</t>
  </si>
  <si>
    <t>Suorganizuotų kultūrinių ir edukacinių renginių Pasvalio krašto muziejuje skaičius</t>
  </si>
  <si>
    <t>Rekonstruotų kultūros paslaugas teikiančių objektų skaičius</t>
  </si>
  <si>
    <t>Kultūros ir meno premijas gavusių asmenų skaičius</t>
  </si>
  <si>
    <t xml:space="preserve"> </t>
  </si>
  <si>
    <t>Pasvalio kultūros centro paslaugų gavėjų skaičius</t>
  </si>
  <si>
    <t>Suorganizuotų renginių ir parodų Pasvalio Mariaus Katiliškio viešojoje bibliotekoje skaičius</t>
  </si>
  <si>
    <t>Įsigytų dokumentų Pasvalio Mariaus Katiliškio viešojoje bibliotekoje skaičius</t>
  </si>
  <si>
    <t>Pasvalio Mariaus Katiliškio viešosios bibliotekos lankytojų skaičius</t>
  </si>
  <si>
    <t>Pasvalio krašto muziejaus ir padalinio turizmo informacijos centro lankytojų skaičius</t>
  </si>
  <si>
    <t>Įgyvendintų priemonių komplektai paveldosaugos, paminklotvarkos srityje</t>
  </si>
  <si>
    <t>Atnaujintų/ suremontuotų susisiekimo objektų skaičius</t>
  </si>
  <si>
    <t>Rekonstruotų/ išplėstų apšvietimo objektų skaičius</t>
  </si>
  <si>
    <t>Naujai išvystytų investicijų pritraukimui/ verslo plėtrai tinkamų teritorijų skaičius</t>
  </si>
  <si>
    <t>Įveiklintų investicijų pritraukimui/ verslo plėtrai tinkamų teritorijų skaičius</t>
  </si>
  <si>
    <t>Sutvarkytų atliekų kiekis, kai teršėjas nežinomas</t>
  </si>
  <si>
    <t>Surinktų atliekų kiekis</t>
  </si>
  <si>
    <t>Vykdomų prevencinių priemonių dėl laukinių gyvūnų daromos žalos skaičius</t>
  </si>
  <si>
    <t>Įgyvendintų kitų aplinkosauginių priemonių skaičius</t>
  </si>
  <si>
    <t>Įgyvendintų informavimo ir švietimo priemonių atliekų tvarkymo ir aplinkos išsaugojimo klausimais skaičius</t>
  </si>
  <si>
    <t>Vykdomų prevencinių priemonių, šviečiant gyventojus bei teikiant informaciją atliekų tvarkymo, aplinkos išsaugojimo klausimais, skaičius</t>
  </si>
  <si>
    <t>Įrengti daiktų mainų punktus ir svarstyklės didžiųjų gabaritų atliekų surinkimo aikštelėse Pasvalyje ir Joniškėlyje</t>
  </si>
  <si>
    <t>003-02-03-02 (PP)</t>
  </si>
  <si>
    <t>002-04-01-02 (PP)</t>
  </si>
  <si>
    <t>003-03-01-01 (PP)</t>
  </si>
  <si>
    <t>Mažiau galimybių turinčių, rizikos grupei priklausančių Atviro jaunimo centro/erdvės lankytojų skaičius</t>
  </si>
  <si>
    <t>Asmenų, galinčių gauti paslaugas vienu metu Šeimos krizių centre, skaičius</t>
  </si>
  <si>
    <t>Socialinių darbuotojų ir atvejo vadybininkų, teikiančių socialinę priežiūrą šeimoms, pareigybių skaičius</t>
  </si>
  <si>
    <t>Asmeninio asistento neįgaliesiems paslaugų finansavimas Pasvalio socialinių paslaugų centre</t>
  </si>
  <si>
    <t>76</t>
  </si>
  <si>
    <t>Budinčių globotojų, globėjų (rūpintojų), šeimynų skaičius</t>
  </si>
  <si>
    <t>Vaikų ir jaunimo socializacijos programų įgyvendinimas</t>
  </si>
  <si>
    <t>Pateiktų paraiškų programų finansavimui skaičius</t>
  </si>
  <si>
    <t>tūkst. asm.</t>
  </si>
  <si>
    <t>220.2</t>
  </si>
  <si>
    <t>220.4</t>
  </si>
  <si>
    <t>220.6</t>
  </si>
  <si>
    <t>43</t>
  </si>
  <si>
    <t>43.5</t>
  </si>
  <si>
    <t>Melioracijos ir hidrotechninių statinių ir įrenginių rekonstravimas</t>
  </si>
  <si>
    <t>R-002-04-03-03-02</t>
  </si>
  <si>
    <t>Spec. transporto paslaugų gavėjų skaičius</t>
  </si>
  <si>
    <t>66</t>
  </si>
  <si>
    <t>68</t>
  </si>
  <si>
    <t>58</t>
  </si>
  <si>
    <t>17</t>
  </si>
  <si>
    <t>220</t>
  </si>
  <si>
    <t>250</t>
  </si>
  <si>
    <t>25</t>
  </si>
  <si>
    <t>1440</t>
  </si>
  <si>
    <t>1450</t>
  </si>
  <si>
    <t>28/650</t>
  </si>
  <si>
    <t>2250</t>
  </si>
  <si>
    <t>100/ 2500</t>
  </si>
  <si>
    <t>115/ 2800</t>
  </si>
  <si>
    <t>201</t>
  </si>
  <si>
    <t>Asmenų, gavusių priemones, gerinančias ambulatorinių sveikatos priežiūros paslaugų prieinamumą tuberkulioze sergantiems asmenims, skaičius</t>
  </si>
  <si>
    <t>R-002-04-01-02-05</t>
  </si>
  <si>
    <t>Projekto "Socialiai atsakingų bibliotekų tinklas pažeidžiamų grupių asmenims"  įgyvendinimas</t>
  </si>
  <si>
    <t>Projekto "Panevėžio regiono komunalinių atliekų tvarkymo infrastruktūros plėtra" įgyvendinimas</t>
  </si>
  <si>
    <t xml:space="preserve">5; 3; 14; 1; 15-25; </t>
  </si>
  <si>
    <t>V-001-05-03-06-12</t>
  </si>
  <si>
    <t>Parengtų valstybinės žemės sklypų miestuose ir miesteliuose nuomos ir panaudos sutarčių, skaičius</t>
  </si>
  <si>
    <t>01.03.03.02  01.06.01.02  02.01.01.04  02.02.01.01  04.02.01.04   04.02.01.02  07.06.01.02  05.01.01.01  01.03.02.02A  01.06.01.03</t>
  </si>
  <si>
    <t>005-06-02-02 (PP)</t>
  </si>
  <si>
    <t>R-005-06-02-02-01</t>
  </si>
  <si>
    <t>Sukurta skaitmeninė kapinių duomenų bazė</t>
  </si>
  <si>
    <t>Projekto "Panevėžio apskrities Kupiškio ir Pasvalio rajonų unikalios skaitmeninės kapinių duomenų bazės sukūrimas, jos atvėrimas gyventojams ir laidojimo viešųjų paslaugų bei duomenų administravimo procesų skaitmeninimas" įgyvendinimas</t>
  </si>
  <si>
    <t>002-04-01-07 (PP)</t>
  </si>
  <si>
    <t>Projekto "Mobilios komandos aprūpinimas įranga ir transporto priemone Pasvalio rajono savivaldybėje" įgyvendinimas</t>
  </si>
  <si>
    <t>4.1.2</t>
  </si>
  <si>
    <t>R-002-04-01-07-01</t>
  </si>
  <si>
    <t>Mobilių sveikatos priežiūros brigadų (vnt.) ir dirbančių specialistų (asm.) skaičius iš viso</t>
  </si>
  <si>
    <t>Šita priemonė turi eiti per funkcinę zoną</t>
  </si>
  <si>
    <t>105,7 Eur seniūnijų</t>
  </si>
  <si>
    <t>55,0 Eur seniūnijų</t>
  </si>
  <si>
    <t>Nutrauktas finansavimas, liko tik 1 mėnesiui</t>
  </si>
  <si>
    <t>04.07.03.01</t>
  </si>
  <si>
    <t>04.05.01.02</t>
  </si>
  <si>
    <t>04.05.01.01</t>
  </si>
  <si>
    <t>04.05.06.01</t>
  </si>
  <si>
    <t>181,4 vaik akredit</t>
  </si>
  <si>
    <t>Įsigytų įrangos komplektų, skaičius</t>
  </si>
  <si>
    <t>kartu su kapinių atliekomis</t>
  </si>
  <si>
    <t>Kas 2 metus yra skiriama 3000 Eur premija.???? (kol kas neskirta)</t>
  </si>
  <si>
    <t>Įdėta VDC administravo.(01-02-01-05-03); soc.reabil.admin. (01-02-01-05-04); soc.išmokų adm. (01-02-01-04-13); paramos mokin.admin.(01-02-01-04-14) ir soc.pasl.adm.)01-02-01-04-15)</t>
  </si>
  <si>
    <t>Įdėti pinigai iš buvusio SVP šių priemonių: slaugos ir priežiūros adm.(01-02-01-05-01); išmokų vaikams(01-02-01-05-02); asmeninė pag. Neįg.(01-02-01-05-05)</t>
  </si>
  <si>
    <t>Lyginant programos 2024 m. asignavimų ir kitų lėšų sumas su 2023 m. biudžetu, nustatytas didesnis nei 10 proc. augimas. Pagrindinės priežastys: nuo 2024 m. pradėtas taikyti Tarybos narių darbo apmokėjimas bei padidinti mero ir politinio pasitikėjimo darbuotojų atlyginimai; padidėję atlyginimai savivaldybės administracijos darbuotojams (augantys koeficientai ir pan.); išaugusios paslaugų ir prekių, komunalinių išlaidų kainos, kitos priežastys.*
*Pastaba: 2023 m asignavimų ir kitų lėšų suma vertinta be 2023 m. užbaigtų projektų.</t>
  </si>
  <si>
    <t>3,6 vaiku akredituot</t>
  </si>
  <si>
    <t>Lėšos (275 tūkst. EUR) suplanuotos nuo 2024 m.</t>
  </si>
  <si>
    <t xml:space="preserve">Lėšos (2913 tūkst. EUR) suplanuotos nuo 2024 m. </t>
  </si>
  <si>
    <t>Lėšos (2000 tūkst. EUR) suplanuotos nuo 2024 m., rodiklio neplanuojam</t>
  </si>
  <si>
    <t>Lyginant programos 2024 m. asignavimų ir kitų lėšų sumas su 2023 m. biudžetu, nustatytas didesnis nei 10 proc. augimas. Pagrindinės priežastys: dėl prasidėjusio naujo 2021-2027 m. ES finansavimo periodo, 2024-2026 m. bus pradėta įgyvendinti nauji investiciniai projektai sveikatos priežiūros bei socialinės apsaugos srityse; išaugusios paslaugų ir prekių, komunalinių išlaidų, statybos/ remonto kainos, augantys socialinio ir sveikatos sektoriaus specialistų atlyginimai (augantis koeficientai, minimalus DU ir pan.), kitos priežastys.*
*Pastaba: 2023 m asignavimų ir kitų lėšų suma vertinta be 2023 m. užbaigtų projektų.</t>
  </si>
  <si>
    <t>Lėšos (5210 tūkst. EUR) suplanuotos nuo 2024 m.</t>
  </si>
  <si>
    <t>Lyginant programos 2024 m. asignavimų ir kitų lėšų sumas su 2023 m. biudžetu, nustatytas didesnis nei 10 proc. augimas. Pagrindinės priežastys: dėl prasidėjusio naujo 2021-2027 m. ES finansavimo periodo, 2024-2026 m. bus pradėta įgyvendinti nauji investiciniai projektai švietimo ir sporto srityse; išaugusios paslaugų ir prekių, komunalinių išlaidų, statybos/ remonto kainos, augantys švietimo sektoriaus specialistų atlyginimai (augantis koeficientai, minimalus DU ir pan.), kitos priežastys.*
*Pastaba: 2023 m asignavimų ir kitų lėšų suma vertinta be 2023 m. užbaigtų projektų.</t>
  </si>
  <si>
    <t>Lėšos (150 tūkst. EUR)</t>
  </si>
  <si>
    <t>Lėšos (200 tūkst. EUR)</t>
  </si>
  <si>
    <t xml:space="preserve">Lėšos (100 tūkst. EUR) </t>
  </si>
  <si>
    <t>Lyginant programos 2024 m. asignavimų ir kitų lėšų sumas su 2023 m. biudžetu, nustatytas didesnis nei 10 proc. augimas. Pagrindinės priežastys: dėl prasidėjusio naujo 2021-2027 m. ES finansavimo periodo, 2024-2026 m. bus pradėta įgyvendinti nauji investiciniai projektai turizmo ir kultūros srityse; išaugusios paslaugų ir prekių, komunalinių išlaidų, statybos/ remonto kainos, augantys kultūros/ turizmo sektoriaus specialistų atlyginimai (augantis koeficientai, minimalus DU ir pan.), kitos priežastys.*
*Pastaba: 2023 m asignavimų ir kitų lėšų suma vertinta be 2023 m. užbaigtų projektų.</t>
  </si>
  <si>
    <t xml:space="preserve">Lėšos (200 tūkst. EUR) </t>
  </si>
  <si>
    <t xml:space="preserve">Lėšos (30 tūkst. EUR) </t>
  </si>
  <si>
    <t>Lėšos (600 tūkst. EUR)</t>
  </si>
  <si>
    <t xml:space="preserve">Lėšos (1000 tūkst. EUR) </t>
  </si>
  <si>
    <t>Buvusio SVP 01-02-01-01-08 priemonės pinigai buvo 403,7 tūkst. EUR (2.8+.9 - dotacija ir BV, 400 - SB); neveiksnių asm. priežiūros pinigai (D2800) iškelti į 001 programą, čia lieka 400.9 tūkst. EUR, bet šioje priemonėje buvo Pervedimai Pratcui.</t>
  </si>
  <si>
    <t>Lėšos (18 685 tūkst. EUR) suplanuotos nuo 2025 m.; rodikliai dar neskaičiuojamas</t>
  </si>
  <si>
    <t>6.2.12</t>
  </si>
  <si>
    <t>Vienu metu globojamų vaikų skaičius Bendruomeniniuose vaikų globos namuose</t>
  </si>
  <si>
    <t>Socialinės globos paslaugas Pasvalio rajono sutrikusio intelekto žmonių užimtumo centre "Viltis" gavusių asmenų skaičius</t>
  </si>
  <si>
    <t>Lėšos (426 tūkst. EUR) suplanuotos nuo 2025 metų; rodiklio neskaičiuojame</t>
  </si>
  <si>
    <t>Lėšos (800 tūkst. EUR)</t>
  </si>
  <si>
    <t>Lėšos (90 tūkst. EUR) suplanuotos nuo 2024 metų; rodiklio neskaičiuojame</t>
  </si>
  <si>
    <t>Lyginant programos 2024 m. asignavimų ir kitų lėšų sumas su 2023 m. biudžetu, nustatytas didesnis nei 10 proc. augimas. Pagrindinės priežastys: dėl prasidėjusio naujo 2021-2027 m. ES finansavimo periodo, 2024-2026 m. bus pradėti įgyvendinti nauji investiciniai projektai aplinkos apsaugos, atliekų srityje, kitos priežastys.*
*Pastaba: 2023 m asignavimų ir kitų lėšų suma vertinta be 2023 m. užbaigtų projektų.</t>
  </si>
  <si>
    <t>Lyginant programos 2024 m. asignavimų ir kitų lėšų sumas su 2023 m. biudžetu, nustatytas didesnis nei 10 proc. augimas. Pagrindinės priežastys: numatytas didesnis finansavimas bendruomenių, NVO, jaunimo organizacijų įgyvendinamiems projektams, kitos priežastys*. 
*Pastaba: 2023 m asignavimų ir kitų lėšų suma vertinta be 2023 m. užbaigtų projektų.</t>
  </si>
  <si>
    <t>002-04-04-02 (TP)</t>
  </si>
  <si>
    <t>002-04-04-03 (TP)</t>
  </si>
  <si>
    <t>Lyginant programos 2024 m. asignavimų ir kitų lėšų sumas su 2023 m. biudžetu, nustatytas didesnis nei 10 proc. padidėjimas. Pagrindinės priežastys: dėl prasidėjusio naujo 2021-2027 m. ES finansavimo periodo, 2024-2026 m. bus pradėti įgyvendinti nauji infrastruktūriniai, energetiniai investiciniai projektai; išaugusios statybos/ remonto kainos, kitos priežastys.*
*Pastaba: 2023 m asignavimų ir kitų lėšų suma vertinta be 2023 m. užbaigtų projektų.</t>
  </si>
  <si>
    <t>* 2024 m. asignavimai lyginti su 2023 m. biudžetu be užbaigtų projektų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</si>
</sst>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0.0000"/>
    <numFmt numFmtId="166" formatCode="0.0"/>
  </numFmts>
  <fonts count="63" x14ac:knownFonts="1">
    <font>
      <sz val="10"/>
      <name val="Arial"/>
    </font>
    <font>
      <sz val="10"/>
      <name val="Times New Roman"/>
      <family val="1"/>
      <charset val="186"/>
    </font>
    <font>
      <sz val="10"/>
      <name val="Arial"/>
      <family val="2"/>
      <charset val="186"/>
    </font>
    <font>
      <sz val="8"/>
      <name val="Arial"/>
      <family val="2"/>
      <charset val="186"/>
    </font>
    <font>
      <sz val="10"/>
      <name val="Arial"/>
      <family val="2"/>
      <charset val="186"/>
    </font>
    <font>
      <sz val="10"/>
      <color theme="2" tint="-0.499984740745262"/>
      <name val="Times New Roman"/>
      <family val="1"/>
      <charset val="186"/>
    </font>
    <font>
      <b/>
      <sz val="9"/>
      <name val="Times New Roman"/>
      <family val="1"/>
      <charset val="186"/>
    </font>
    <font>
      <b/>
      <sz val="9"/>
      <color rgb="FF000000"/>
      <name val="Times New Roman"/>
      <family val="1"/>
      <charset val="186"/>
    </font>
    <font>
      <b/>
      <sz val="8"/>
      <color rgb="FF000000"/>
      <name val="Times New Roman"/>
      <family val="1"/>
      <charset val="186"/>
    </font>
    <font>
      <b/>
      <sz val="9"/>
      <color rgb="FF757171"/>
      <name val="Times New Roman"/>
      <family val="1"/>
      <charset val="186"/>
    </font>
    <font>
      <b/>
      <i/>
      <sz val="9"/>
      <color rgb="FF000000"/>
      <name val="Times New Roman"/>
      <family val="1"/>
      <charset val="186"/>
    </font>
    <font>
      <b/>
      <sz val="9"/>
      <color theme="2" tint="-0.499984740745262"/>
      <name val="Times New Roman"/>
      <family val="1"/>
      <charset val="186"/>
    </font>
    <font>
      <sz val="9"/>
      <color theme="2" tint="-0.499984740745262"/>
      <name val="Times New Roman"/>
      <family val="1"/>
      <charset val="186"/>
    </font>
    <font>
      <sz val="9"/>
      <name val="Times New Roman"/>
      <family val="1"/>
      <charset val="186"/>
    </font>
    <font>
      <sz val="9"/>
      <color rgb="FF757171"/>
      <name val="Times New Roman"/>
      <family val="1"/>
      <charset val="186"/>
    </font>
    <font>
      <sz val="9"/>
      <color rgb="FF000000"/>
      <name val="Times New Roman"/>
      <family val="1"/>
      <charset val="186"/>
    </font>
    <font>
      <b/>
      <sz val="9"/>
      <color rgb="FFFFFFFF"/>
      <name val="Times New Roman"/>
      <family val="1"/>
      <charset val="186"/>
    </font>
    <font>
      <i/>
      <sz val="9"/>
      <color rgb="FF000000"/>
      <name val="Times New Roman"/>
      <family val="1"/>
      <charset val="186"/>
    </font>
    <font>
      <i/>
      <sz val="9"/>
      <color theme="2" tint="-0.499984740745262"/>
      <name val="Times New Roman"/>
      <family val="1"/>
      <charset val="186"/>
    </font>
    <font>
      <i/>
      <sz val="9"/>
      <name val="Times New Roman"/>
      <family val="1"/>
      <charset val="186"/>
    </font>
    <font>
      <sz val="10"/>
      <color rgb="FFFF0000"/>
      <name val="Times New Roman"/>
      <family val="1"/>
      <charset val="186"/>
    </font>
    <font>
      <sz val="8"/>
      <name val="Arial"/>
      <family val="2"/>
      <charset val="186"/>
    </font>
    <font>
      <i/>
      <sz val="10"/>
      <color rgb="FFFF0000"/>
      <name val="Times New Roman"/>
      <family val="1"/>
      <charset val="186"/>
    </font>
    <font>
      <sz val="8"/>
      <name val="Times New Roman"/>
      <family val="1"/>
      <charset val="186"/>
    </font>
    <font>
      <b/>
      <sz val="8"/>
      <color indexed="8"/>
      <name val="Times New Roman"/>
      <family val="1"/>
      <charset val="186"/>
    </font>
    <font>
      <sz val="8"/>
      <color theme="2" tint="-0.499984740745262"/>
      <name val="Times New Roman"/>
      <family val="1"/>
      <charset val="186"/>
    </font>
    <font>
      <sz val="8"/>
      <color indexed="8"/>
      <name val="Times New Roman"/>
      <family val="1"/>
      <charset val="186"/>
    </font>
    <font>
      <b/>
      <sz val="8"/>
      <color theme="0"/>
      <name val="Times New Roman"/>
      <family val="1"/>
      <charset val="186"/>
    </font>
    <font>
      <sz val="9"/>
      <color theme="0"/>
      <name val="Times New Roman"/>
      <family val="1"/>
      <charset val="186"/>
    </font>
    <font>
      <sz val="9"/>
      <color rgb="FFFF0000"/>
      <name val="Times New Roman"/>
      <family val="1"/>
      <charset val="186"/>
    </font>
    <font>
      <i/>
      <sz val="9"/>
      <color rgb="FFFF0000"/>
      <name val="Times New Roman"/>
      <family val="1"/>
      <charset val="186"/>
    </font>
    <font>
      <sz val="10"/>
      <color rgb="FF00B050"/>
      <name val="Times New Roman"/>
      <family val="1"/>
      <charset val="186"/>
    </font>
    <font>
      <sz val="8"/>
      <color theme="1"/>
      <name val="Times New Roman"/>
      <family val="1"/>
      <charset val="186"/>
    </font>
    <font>
      <sz val="10"/>
      <color theme="9"/>
      <name val="Times New Roman"/>
      <family val="1"/>
      <charset val="186"/>
    </font>
    <font>
      <sz val="9"/>
      <color theme="1"/>
      <name val="Times New Roman"/>
      <family val="1"/>
      <charset val="186"/>
    </font>
    <font>
      <b/>
      <sz val="9"/>
      <color indexed="8"/>
      <name val="Times New Roman"/>
      <family val="1"/>
      <charset val="186"/>
    </font>
    <font>
      <b/>
      <u/>
      <sz val="9"/>
      <color rgb="FF000000"/>
      <name val="Times New Roman"/>
      <family val="1"/>
      <charset val="186"/>
    </font>
    <font>
      <sz val="9"/>
      <color indexed="8"/>
      <name val="Times New Roman"/>
      <family val="1"/>
      <charset val="186"/>
    </font>
    <font>
      <b/>
      <sz val="9"/>
      <color theme="0"/>
      <name val="Times New Roman"/>
      <family val="1"/>
      <charset val="186"/>
    </font>
    <font>
      <sz val="9"/>
      <color rgb="FF00B050"/>
      <name val="Times New Roman"/>
      <family val="1"/>
      <charset val="186"/>
    </font>
    <font>
      <i/>
      <sz val="9"/>
      <color rgb="FF00B050"/>
      <name val="Times New Roman"/>
      <family val="1"/>
      <charset val="186"/>
    </font>
    <font>
      <sz val="9"/>
      <color theme="9"/>
      <name val="Times New Roman"/>
      <family val="1"/>
      <charset val="186"/>
    </font>
    <font>
      <strike/>
      <sz val="8"/>
      <color indexed="8"/>
      <name val="Times New Roman"/>
      <family val="1"/>
      <charset val="186"/>
    </font>
    <font>
      <i/>
      <sz val="9"/>
      <color theme="9"/>
      <name val="Times New Roman"/>
      <family val="1"/>
      <charset val="186"/>
    </font>
    <font>
      <sz val="9"/>
      <color rgb="FF0070C0"/>
      <name val="Times New Roman"/>
      <family val="1"/>
      <charset val="186"/>
    </font>
    <font>
      <i/>
      <sz val="9"/>
      <color rgb="FF0070C0"/>
      <name val="Times New Roman"/>
      <family val="1"/>
      <charset val="186"/>
    </font>
    <font>
      <b/>
      <sz val="10"/>
      <color rgb="FFFF0000"/>
      <name val="Times New Roman"/>
      <family val="1"/>
      <charset val="186"/>
    </font>
    <font>
      <sz val="9"/>
      <name val="Times New Roman"/>
      <family val="1"/>
    </font>
    <font>
      <sz val="10"/>
      <color theme="1"/>
      <name val="Times New Roman"/>
      <family val="1"/>
      <charset val="186"/>
    </font>
    <font>
      <i/>
      <sz val="8"/>
      <name val="Times New Roman"/>
      <family val="1"/>
      <charset val="186"/>
    </font>
    <font>
      <b/>
      <sz val="10"/>
      <color indexed="8"/>
      <name val="Times New Roman"/>
      <family val="1"/>
      <charset val="186"/>
    </font>
    <font>
      <b/>
      <u/>
      <sz val="10"/>
      <color rgb="FF000000"/>
      <name val="Times New Roman"/>
      <family val="1"/>
      <charset val="186"/>
    </font>
    <font>
      <b/>
      <i/>
      <sz val="8"/>
      <color indexed="8"/>
      <name val="Times New Roman"/>
      <family val="1"/>
      <charset val="186"/>
    </font>
    <font>
      <b/>
      <i/>
      <sz val="10"/>
      <color indexed="8"/>
      <name val="Times New Roman"/>
      <family val="1"/>
      <charset val="186"/>
    </font>
    <font>
      <b/>
      <sz val="10"/>
      <name val="Times New Roman"/>
      <family val="1"/>
      <charset val="186"/>
    </font>
    <font>
      <i/>
      <sz val="10"/>
      <name val="Times New Roman"/>
      <family val="1"/>
      <charset val="186"/>
    </font>
    <font>
      <u/>
      <sz val="10"/>
      <name val="Times New Roman"/>
      <family val="1"/>
      <charset val="186"/>
    </font>
    <font>
      <b/>
      <sz val="8"/>
      <name val="Times New Roman"/>
      <family val="1"/>
      <charset val="186"/>
    </font>
    <font>
      <b/>
      <u/>
      <sz val="10"/>
      <name val="Times New Roman"/>
      <family val="1"/>
      <charset val="186"/>
    </font>
    <font>
      <i/>
      <sz val="10"/>
      <color theme="9"/>
      <name val="Times New Roman"/>
      <family val="1"/>
      <charset val="186"/>
    </font>
    <font>
      <sz val="12"/>
      <color rgb="FFFF0000"/>
      <name val="Times New Roman"/>
      <family val="1"/>
      <charset val="186"/>
    </font>
    <font>
      <sz val="11"/>
      <color theme="1"/>
      <name val="Calibri"/>
      <family val="2"/>
      <scheme val="minor"/>
    </font>
    <font>
      <sz val="12"/>
      <name val="Times New Roman"/>
      <family val="1"/>
      <charset val="186"/>
    </font>
  </fonts>
  <fills count="20">
    <fill>
      <patternFill patternType="none"/>
    </fill>
    <fill>
      <patternFill patternType="gray125"/>
    </fill>
    <fill>
      <patternFill patternType="solid">
        <fgColor theme="7" tint="0.79998168889431442"/>
        <bgColor indexed="0"/>
      </patternFill>
    </fill>
    <fill>
      <patternFill patternType="solid">
        <fgColor theme="2" tint="-9.9978637043366805E-2"/>
        <bgColor indexed="0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79998168889431442"/>
        <bgColor indexed="0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0000"/>
        <bgColor indexed="0"/>
      </patternFill>
    </fill>
    <fill>
      <patternFill patternType="solid">
        <fgColor rgb="FFEDEDED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D0CECE"/>
        <bgColor rgb="FF000000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9.9978637043366805E-2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92D050"/>
        <bgColor indexed="64"/>
      </patternFill>
    </fill>
  </fills>
  <borders count="6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2" fillId="0" borderId="0"/>
    <xf numFmtId="9" fontId="4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61" fillId="0" borderId="0"/>
  </cellStyleXfs>
  <cellXfs count="520">
    <xf numFmtId="0" fontId="0" fillId="0" borderId="0" xfId="0"/>
    <xf numFmtId="0" fontId="1" fillId="0" borderId="0" xfId="0" applyFont="1"/>
    <xf numFmtId="0" fontId="10" fillId="0" borderId="14" xfId="0" applyFont="1" applyBorder="1" applyAlignment="1">
      <alignment horizontal="center" vertical="center" wrapText="1" readingOrder="1"/>
    </xf>
    <xf numFmtId="0" fontId="6" fillId="11" borderId="15" xfId="0" applyFont="1" applyFill="1" applyBorder="1" applyAlignment="1">
      <alignment vertical="center" wrapText="1"/>
    </xf>
    <xf numFmtId="0" fontId="6" fillId="0" borderId="2" xfId="0" applyFont="1" applyBorder="1" applyAlignment="1">
      <alignment horizontal="left" wrapText="1"/>
    </xf>
    <xf numFmtId="0" fontId="11" fillId="0" borderId="2" xfId="0" applyFont="1" applyBorder="1" applyAlignment="1">
      <alignment horizontal="center" vertical="center" wrapText="1" readingOrder="1"/>
    </xf>
    <xf numFmtId="0" fontId="12" fillId="0" borderId="2" xfId="0" applyFont="1" applyBorder="1" applyAlignment="1">
      <alignment horizontal="center" vertical="center" wrapText="1" readingOrder="1"/>
    </xf>
    <xf numFmtId="164" fontId="6" fillId="0" borderId="2" xfId="0" applyNumberFormat="1" applyFont="1" applyBorder="1" applyAlignment="1">
      <alignment horizontal="center"/>
    </xf>
    <xf numFmtId="164" fontId="6" fillId="0" borderId="3" xfId="0" applyNumberFormat="1" applyFont="1" applyBorder="1" applyAlignment="1">
      <alignment horizontal="center"/>
    </xf>
    <xf numFmtId="0" fontId="6" fillId="11" borderId="16" xfId="0" applyFont="1" applyFill="1" applyBorder="1" applyAlignment="1">
      <alignment vertical="center" wrapText="1"/>
    </xf>
    <xf numFmtId="0" fontId="13" fillId="0" borderId="4" xfId="0" applyFont="1" applyBorder="1" applyAlignment="1">
      <alignment horizontal="left" wrapText="1"/>
    </xf>
    <xf numFmtId="0" fontId="11" fillId="0" borderId="4" xfId="0" applyFont="1" applyBorder="1" applyAlignment="1">
      <alignment horizontal="center" vertical="center" wrapText="1" readingOrder="1"/>
    </xf>
    <xf numFmtId="0" fontId="12" fillId="0" borderId="4" xfId="0" applyFont="1" applyBorder="1" applyAlignment="1">
      <alignment horizontal="center" vertical="center" wrapText="1" readingOrder="1"/>
    </xf>
    <xf numFmtId="0" fontId="14" fillId="0" borderId="4" xfId="0" applyFont="1" applyBorder="1" applyAlignment="1">
      <alignment horizontal="center" vertical="center" wrapText="1" readingOrder="1"/>
    </xf>
    <xf numFmtId="0" fontId="14" fillId="0" borderId="21" xfId="0" applyFont="1" applyBorder="1" applyAlignment="1">
      <alignment horizontal="center" vertical="center" wrapText="1" readingOrder="1"/>
    </xf>
    <xf numFmtId="0" fontId="15" fillId="0" borderId="4" xfId="0" applyFont="1" applyBorder="1" applyAlignment="1">
      <alignment horizontal="left" vertical="center" wrapText="1" readingOrder="1"/>
    </xf>
    <xf numFmtId="164" fontId="13" fillId="11" borderId="4" xfId="0" applyNumberFormat="1" applyFont="1" applyFill="1" applyBorder="1" applyAlignment="1">
      <alignment horizontal="center" vertical="center" wrapText="1" readingOrder="1"/>
    </xf>
    <xf numFmtId="0" fontId="6" fillId="11" borderId="18" xfId="0" applyFont="1" applyFill="1" applyBorder="1" applyAlignment="1">
      <alignment vertical="center" wrapText="1"/>
    </xf>
    <xf numFmtId="0" fontId="11" fillId="0" borderId="14" xfId="0" applyFont="1" applyBorder="1" applyAlignment="1">
      <alignment horizontal="center" vertical="center" wrapText="1" readingOrder="1"/>
    </xf>
    <xf numFmtId="0" fontId="16" fillId="12" borderId="46" xfId="0" applyFont="1" applyFill="1" applyBorder="1" applyAlignment="1">
      <alignment vertical="center" wrapText="1" readingOrder="1"/>
    </xf>
    <xf numFmtId="0" fontId="16" fillId="12" borderId="28" xfId="0" applyFont="1" applyFill="1" applyBorder="1" applyAlignment="1">
      <alignment vertical="center" wrapText="1" readingOrder="1"/>
    </xf>
    <xf numFmtId="0" fontId="12" fillId="12" borderId="28" xfId="0" applyFont="1" applyFill="1" applyBorder="1" applyAlignment="1">
      <alignment horizontal="center" vertical="center" wrapText="1" readingOrder="1"/>
    </xf>
    <xf numFmtId="164" fontId="16" fillId="12" borderId="28" xfId="0" applyNumberFormat="1" applyFont="1" applyFill="1" applyBorder="1" applyAlignment="1">
      <alignment horizontal="center" vertical="center" wrapText="1" readingOrder="1"/>
    </xf>
    <xf numFmtId="164" fontId="16" fillId="12" borderId="37" xfId="0" applyNumberFormat="1" applyFont="1" applyFill="1" applyBorder="1" applyAlignment="1">
      <alignment horizontal="center" vertical="center" wrapText="1" readingOrder="1"/>
    </xf>
    <xf numFmtId="0" fontId="17" fillId="11" borderId="34" xfId="0" applyFont="1" applyFill="1" applyBorder="1" applyAlignment="1">
      <alignment vertical="center" wrapText="1" readingOrder="1"/>
    </xf>
    <xf numFmtId="0" fontId="12" fillId="0" borderId="36" xfId="0" applyFont="1" applyBorder="1" applyAlignment="1">
      <alignment horizontal="center" vertical="center" wrapText="1" readingOrder="1"/>
    </xf>
    <xf numFmtId="164" fontId="19" fillId="0" borderId="36" xfId="0" applyNumberFormat="1" applyFont="1" applyBorder="1" applyAlignment="1">
      <alignment horizontal="center" vertical="center" wrapText="1" readingOrder="1"/>
    </xf>
    <xf numFmtId="0" fontId="15" fillId="11" borderId="33" xfId="0" applyFont="1" applyFill="1" applyBorder="1" applyAlignment="1">
      <alignment vertical="center" wrapText="1" readingOrder="1"/>
    </xf>
    <xf numFmtId="0" fontId="12" fillId="0" borderId="28" xfId="0" applyFont="1" applyBorder="1" applyAlignment="1">
      <alignment horizontal="center" vertical="center" wrapText="1" readingOrder="1"/>
    </xf>
    <xf numFmtId="0" fontId="18" fillId="0" borderId="28" xfId="0" applyFont="1" applyBorder="1" applyAlignment="1">
      <alignment horizontal="center" vertical="center" wrapText="1" readingOrder="1"/>
    </xf>
    <xf numFmtId="10" fontId="19" fillId="0" borderId="28" xfId="0" applyNumberFormat="1" applyFont="1" applyBorder="1" applyAlignment="1">
      <alignment horizontal="center" vertical="center" wrapText="1" readingOrder="1"/>
    </xf>
    <xf numFmtId="0" fontId="15" fillId="11" borderId="0" xfId="0" applyFont="1" applyFill="1" applyAlignment="1">
      <alignment horizontal="right" vertical="center" wrapText="1" readingOrder="1"/>
    </xf>
    <xf numFmtId="0" fontId="12" fillId="0" borderId="0" xfId="0" applyFont="1" applyAlignment="1">
      <alignment horizontal="center" vertical="center" wrapText="1" readingOrder="1"/>
    </xf>
    <xf numFmtId="164" fontId="17" fillId="0" borderId="0" xfId="0" applyNumberFormat="1" applyFont="1" applyAlignment="1">
      <alignment horizontal="center" vertical="center" wrapText="1" readingOrder="1"/>
    </xf>
    <xf numFmtId="0" fontId="19" fillId="0" borderId="0" xfId="0" applyFont="1" applyAlignment="1">
      <alignment horizontal="right"/>
    </xf>
    <xf numFmtId="0" fontId="19" fillId="0" borderId="0" xfId="0" applyFont="1"/>
    <xf numFmtId="0" fontId="12" fillId="0" borderId="0" xfId="0" applyFont="1"/>
    <xf numFmtId="0" fontId="13" fillId="0" borderId="0" xfId="0" applyFont="1" applyAlignment="1">
      <alignment horizontal="center"/>
    </xf>
    <xf numFmtId="0" fontId="13" fillId="0" borderId="0" xfId="0" applyFont="1"/>
    <xf numFmtId="164" fontId="6" fillId="11" borderId="4" xfId="0" applyNumberFormat="1" applyFont="1" applyFill="1" applyBorder="1" applyAlignment="1">
      <alignment horizontal="center" vertical="center" wrapText="1" readingOrder="1"/>
    </xf>
    <xf numFmtId="0" fontId="5" fillId="0" borderId="0" xfId="0" applyFont="1"/>
    <xf numFmtId="0" fontId="20" fillId="0" borderId="0" xfId="0" applyFont="1"/>
    <xf numFmtId="0" fontId="23" fillId="0" borderId="0" xfId="0" applyFont="1"/>
    <xf numFmtId="0" fontId="24" fillId="0" borderId="0" xfId="0" applyFont="1" applyAlignment="1" applyProtection="1">
      <alignment horizontal="center" vertical="center" wrapText="1" readingOrder="1"/>
      <protection locked="0"/>
    </xf>
    <xf numFmtId="0" fontId="25" fillId="2" borderId="10" xfId="0" applyFont="1" applyFill="1" applyBorder="1" applyAlignment="1" applyProtection="1">
      <alignment horizontal="center" vertical="center" wrapText="1" readingOrder="1"/>
      <protection locked="0"/>
    </xf>
    <xf numFmtId="0" fontId="23" fillId="8" borderId="4" xfId="0" applyFont="1" applyFill="1" applyBorder="1" applyAlignment="1">
      <alignment wrapText="1"/>
    </xf>
    <xf numFmtId="49" fontId="26" fillId="3" borderId="5" xfId="0" applyNumberFormat="1" applyFont="1" applyFill="1" applyBorder="1" applyAlignment="1" applyProtection="1">
      <alignment horizontal="left" vertical="center" wrapText="1" readingOrder="1"/>
      <protection locked="0"/>
    </xf>
    <xf numFmtId="0" fontId="26" fillId="0" borderId="4" xfId="0" applyFont="1" applyBorder="1" applyAlignment="1" applyProtection="1">
      <alignment horizontal="center" vertical="center" wrapText="1" readingOrder="1"/>
      <protection locked="0"/>
    </xf>
    <xf numFmtId="49" fontId="26" fillId="3" borderId="4" xfId="0" applyNumberFormat="1" applyFont="1" applyFill="1" applyBorder="1" applyAlignment="1" applyProtection="1">
      <alignment horizontal="left" vertical="center" wrapText="1" readingOrder="1"/>
      <protection locked="0"/>
    </xf>
    <xf numFmtId="49" fontId="26" fillId="3" borderId="4" xfId="0" applyNumberFormat="1" applyFont="1" applyFill="1" applyBorder="1" applyAlignment="1" applyProtection="1">
      <alignment vertical="center" wrapText="1" readingOrder="1"/>
      <protection locked="0"/>
    </xf>
    <xf numFmtId="0" fontId="27" fillId="5" borderId="14" xfId="0" applyFont="1" applyFill="1" applyBorder="1" applyAlignment="1">
      <alignment horizontal="center" vertical="center"/>
    </xf>
    <xf numFmtId="49" fontId="26" fillId="3" borderId="4" xfId="0" applyNumberFormat="1" applyFont="1" applyFill="1" applyBorder="1" applyAlignment="1" applyProtection="1">
      <alignment horizontal="center" vertical="center" wrapText="1" readingOrder="1"/>
      <protection locked="0"/>
    </xf>
    <xf numFmtId="0" fontId="23" fillId="8" borderId="4" xfId="0" applyFont="1" applyFill="1" applyBorder="1" applyAlignment="1">
      <alignment horizontal="center"/>
    </xf>
    <xf numFmtId="0" fontId="7" fillId="0" borderId="14" xfId="0" applyFont="1" applyBorder="1" applyAlignment="1">
      <alignment horizontal="left" vertical="center" wrapText="1" readingOrder="1"/>
    </xf>
    <xf numFmtId="164" fontId="28" fillId="12" borderId="28" xfId="0" applyNumberFormat="1" applyFont="1" applyFill="1" applyBorder="1" applyAlignment="1">
      <alignment horizontal="center" vertical="center" wrapText="1" readingOrder="1"/>
    </xf>
    <xf numFmtId="10" fontId="19" fillId="0" borderId="37" xfId="0" applyNumberFormat="1" applyFont="1" applyBorder="1" applyAlignment="1">
      <alignment horizontal="center" vertical="center" wrapText="1" readingOrder="1"/>
    </xf>
    <xf numFmtId="0" fontId="11" fillId="0" borderId="0" xfId="0" applyFont="1" applyAlignment="1">
      <alignment horizontal="center"/>
    </xf>
    <xf numFmtId="164" fontId="11" fillId="0" borderId="0" xfId="0" applyNumberFormat="1" applyFont="1" applyAlignment="1">
      <alignment horizontal="center"/>
    </xf>
    <xf numFmtId="164" fontId="6" fillId="0" borderId="0" xfId="0" applyNumberFormat="1" applyFont="1" applyAlignment="1">
      <alignment horizontal="center"/>
    </xf>
    <xf numFmtId="164" fontId="12" fillId="0" borderId="0" xfId="0" applyNumberFormat="1" applyFont="1" applyAlignment="1">
      <alignment horizontal="center"/>
    </xf>
    <xf numFmtId="164" fontId="13" fillId="0" borderId="0" xfId="0" applyNumberFormat="1" applyFont="1" applyAlignment="1">
      <alignment horizontal="center"/>
    </xf>
    <xf numFmtId="0" fontId="23" fillId="0" borderId="0" xfId="0" applyFont="1" applyAlignment="1">
      <alignment horizontal="center"/>
    </xf>
    <xf numFmtId="0" fontId="23" fillId="8" borderId="4" xfId="0" applyFont="1" applyFill="1" applyBorder="1" applyAlignment="1">
      <alignment horizontal="center" wrapText="1"/>
    </xf>
    <xf numFmtId="164" fontId="13" fillId="11" borderId="21" xfId="0" applyNumberFormat="1" applyFont="1" applyFill="1" applyBorder="1" applyAlignment="1">
      <alignment horizontal="center" vertical="center" wrapText="1" readingOrder="1"/>
    </xf>
    <xf numFmtId="164" fontId="6" fillId="11" borderId="14" xfId="0" applyNumberFormat="1" applyFont="1" applyFill="1" applyBorder="1" applyAlignment="1">
      <alignment horizontal="center" vertical="center" wrapText="1" readingOrder="1"/>
    </xf>
    <xf numFmtId="164" fontId="6" fillId="11" borderId="50" xfId="0" applyNumberFormat="1" applyFont="1" applyFill="1" applyBorder="1" applyAlignment="1">
      <alignment horizontal="center" vertical="center" wrapText="1" readingOrder="1"/>
    </xf>
    <xf numFmtId="0" fontId="6" fillId="0" borderId="45" xfId="0" applyFont="1" applyBorder="1" applyAlignment="1">
      <alignment horizontal="left"/>
    </xf>
    <xf numFmtId="0" fontId="23" fillId="8" borderId="4" xfId="0" applyFont="1" applyFill="1" applyBorder="1"/>
    <xf numFmtId="49" fontId="26" fillId="3" borderId="10" xfId="0" applyNumberFormat="1" applyFont="1" applyFill="1" applyBorder="1" applyAlignment="1" applyProtection="1">
      <alignment horizontal="center" vertical="center" wrapText="1" readingOrder="1"/>
      <protection locked="0"/>
    </xf>
    <xf numFmtId="0" fontId="23" fillId="8" borderId="4" xfId="0" applyFont="1" applyFill="1" applyBorder="1" applyAlignment="1" applyProtection="1">
      <alignment horizontal="left" vertical="center" wrapText="1" readingOrder="1"/>
      <protection locked="0"/>
    </xf>
    <xf numFmtId="49" fontId="23" fillId="3" borderId="4" xfId="0" applyNumberFormat="1" applyFont="1" applyFill="1" applyBorder="1" applyAlignment="1" applyProtection="1">
      <alignment horizontal="left" vertical="center" wrapText="1" readingOrder="1"/>
      <protection locked="0"/>
    </xf>
    <xf numFmtId="0" fontId="23" fillId="8" borderId="5" xfId="0" applyFont="1" applyFill="1" applyBorder="1" applyAlignment="1" applyProtection="1">
      <alignment horizontal="center" vertical="center" wrapText="1" readingOrder="1"/>
      <protection locked="0"/>
    </xf>
    <xf numFmtId="0" fontId="31" fillId="0" borderId="0" xfId="0" applyFont="1"/>
    <xf numFmtId="0" fontId="23" fillId="8" borderId="4" xfId="0" applyFont="1" applyFill="1" applyBorder="1" applyAlignment="1" applyProtection="1">
      <alignment horizontal="center" vertical="center" wrapText="1" readingOrder="1"/>
      <protection locked="0"/>
    </xf>
    <xf numFmtId="49" fontId="26" fillId="3" borderId="5" xfId="0" applyNumberFormat="1" applyFont="1" applyFill="1" applyBorder="1" applyAlignment="1" applyProtection="1">
      <alignment horizontal="center" vertical="center" wrapText="1" readingOrder="1"/>
      <protection locked="0"/>
    </xf>
    <xf numFmtId="49" fontId="23" fillId="3" borderId="4" xfId="0" applyNumberFormat="1" applyFont="1" applyFill="1" applyBorder="1" applyAlignment="1" applyProtection="1">
      <alignment vertical="center" wrapText="1" readingOrder="1"/>
      <protection locked="0"/>
    </xf>
    <xf numFmtId="0" fontId="20" fillId="0" borderId="0" xfId="0" applyFont="1" applyAlignment="1">
      <alignment wrapText="1"/>
    </xf>
    <xf numFmtId="49" fontId="23" fillId="3" borderId="4" xfId="0" applyNumberFormat="1" applyFont="1" applyFill="1" applyBorder="1" applyAlignment="1" applyProtection="1">
      <alignment horizontal="center" vertical="center" wrapText="1" readingOrder="1"/>
      <protection locked="0"/>
    </xf>
    <xf numFmtId="0" fontId="34" fillId="0" borderId="0" xfId="0" applyFont="1" applyAlignment="1">
      <alignment vertical="center"/>
    </xf>
    <xf numFmtId="49" fontId="12" fillId="2" borderId="42" xfId="0" applyNumberFormat="1" applyFont="1" applyFill="1" applyBorder="1" applyAlignment="1" applyProtection="1">
      <alignment horizontal="left" vertical="center" wrapText="1" readingOrder="1"/>
      <protection locked="0"/>
    </xf>
    <xf numFmtId="0" fontId="12" fillId="2" borderId="12" xfId="0" applyFont="1" applyFill="1" applyBorder="1" applyAlignment="1" applyProtection="1">
      <alignment vertical="center" wrapText="1" readingOrder="1"/>
      <protection locked="0"/>
    </xf>
    <xf numFmtId="0" fontId="12" fillId="2" borderId="29" xfId="0" applyFont="1" applyFill="1" applyBorder="1" applyAlignment="1" applyProtection="1">
      <alignment vertical="center" wrapText="1" readingOrder="1"/>
      <protection locked="0"/>
    </xf>
    <xf numFmtId="0" fontId="12" fillId="2" borderId="19" xfId="0" applyFont="1" applyFill="1" applyBorder="1" applyAlignment="1" applyProtection="1">
      <alignment vertical="center" wrapText="1" readingOrder="1"/>
      <protection locked="0"/>
    </xf>
    <xf numFmtId="164" fontId="12" fillId="2" borderId="19" xfId="0" applyNumberFormat="1" applyFont="1" applyFill="1" applyBorder="1" applyAlignment="1" applyProtection="1">
      <alignment horizontal="center" vertical="center" wrapText="1" readingOrder="1"/>
      <protection locked="0"/>
    </xf>
    <xf numFmtId="165" fontId="12" fillId="2" borderId="27" xfId="0" applyNumberFormat="1" applyFont="1" applyFill="1" applyBorder="1" applyAlignment="1" applyProtection="1">
      <alignment horizontal="center" vertical="center" wrapText="1" readingOrder="1"/>
      <protection locked="0"/>
    </xf>
    <xf numFmtId="0" fontId="12" fillId="2" borderId="19" xfId="0" applyFont="1" applyFill="1" applyBorder="1" applyAlignment="1" applyProtection="1">
      <alignment horizontal="center" vertical="center" wrapText="1" readingOrder="1"/>
      <protection locked="0"/>
    </xf>
    <xf numFmtId="0" fontId="12" fillId="2" borderId="10" xfId="0" applyFont="1" applyFill="1" applyBorder="1" applyAlignment="1" applyProtection="1">
      <alignment horizontal="center" vertical="center" wrapText="1" readingOrder="1"/>
      <protection locked="0"/>
    </xf>
    <xf numFmtId="49" fontId="37" fillId="6" borderId="17" xfId="0" applyNumberFormat="1" applyFont="1" applyFill="1" applyBorder="1" applyAlignment="1" applyProtection="1">
      <alignment horizontal="left" vertical="center" wrapText="1" readingOrder="1"/>
      <protection locked="0"/>
    </xf>
    <xf numFmtId="0" fontId="13" fillId="6" borderId="13" xfId="0" applyFont="1" applyFill="1" applyBorder="1" applyAlignment="1" applyProtection="1">
      <alignment horizontal="left" vertical="center" wrapText="1" readingOrder="1"/>
      <protection locked="0"/>
    </xf>
    <xf numFmtId="0" fontId="12" fillId="6" borderId="0" xfId="0" applyFont="1" applyFill="1" applyAlignment="1" applyProtection="1">
      <alignment vertical="center" wrapText="1" readingOrder="1"/>
      <protection locked="0"/>
    </xf>
    <xf numFmtId="0" fontId="12" fillId="6" borderId="9" xfId="0" applyFont="1" applyFill="1" applyBorder="1" applyAlignment="1" applyProtection="1">
      <alignment vertical="center" wrapText="1" readingOrder="1"/>
      <protection locked="0"/>
    </xf>
    <xf numFmtId="164" fontId="12" fillId="6" borderId="5" xfId="0" applyNumberFormat="1" applyFont="1" applyFill="1" applyBorder="1" applyAlignment="1" applyProtection="1">
      <alignment horizontal="center" vertical="center" wrapText="1" readingOrder="1"/>
      <protection locked="0"/>
    </xf>
    <xf numFmtId="164" fontId="13" fillId="6" borderId="5" xfId="0" applyNumberFormat="1" applyFont="1" applyFill="1" applyBorder="1" applyAlignment="1" applyProtection="1">
      <alignment horizontal="center" vertical="center" wrapText="1" readingOrder="1"/>
      <protection locked="0"/>
    </xf>
    <xf numFmtId="0" fontId="13" fillId="6" borderId="22" xfId="0" applyFont="1" applyFill="1" applyBorder="1" applyAlignment="1" applyProtection="1">
      <alignment horizontal="center" vertical="center" wrapText="1" readingOrder="1"/>
      <protection locked="0"/>
    </xf>
    <xf numFmtId="0" fontId="13" fillId="8" borderId="1" xfId="0" applyFont="1" applyFill="1" applyBorder="1" applyAlignment="1">
      <alignment wrapText="1"/>
    </xf>
    <xf numFmtId="0" fontId="13" fillId="8" borderId="4" xfId="0" applyFont="1" applyFill="1" applyBorder="1" applyAlignment="1" applyProtection="1">
      <alignment horizontal="left" vertical="center" wrapText="1" readingOrder="1"/>
      <protection locked="0"/>
    </xf>
    <xf numFmtId="0" fontId="13" fillId="8" borderId="4" xfId="0" applyFont="1" applyFill="1" applyBorder="1"/>
    <xf numFmtId="0" fontId="13" fillId="8" borderId="4" xfId="0" applyFont="1" applyFill="1" applyBorder="1" applyAlignment="1">
      <alignment wrapText="1"/>
    </xf>
    <xf numFmtId="0" fontId="12" fillId="6" borderId="29" xfId="0" applyFont="1" applyFill="1" applyBorder="1" applyAlignment="1" applyProtection="1">
      <alignment vertical="center" wrapText="1" readingOrder="1"/>
      <protection locked="0"/>
    </xf>
    <xf numFmtId="0" fontId="12" fillId="6" borderId="19" xfId="0" applyFont="1" applyFill="1" applyBorder="1" applyAlignment="1" applyProtection="1">
      <alignment vertical="center" wrapText="1" readingOrder="1"/>
      <protection locked="0"/>
    </xf>
    <xf numFmtId="0" fontId="13" fillId="4" borderId="5" xfId="0" applyFont="1" applyFill="1" applyBorder="1" applyAlignment="1" applyProtection="1">
      <alignment horizontal="left" vertical="center" wrapText="1" readingOrder="1"/>
      <protection locked="0"/>
    </xf>
    <xf numFmtId="0" fontId="12" fillId="4" borderId="5" xfId="0" applyFont="1" applyFill="1" applyBorder="1" applyAlignment="1" applyProtection="1">
      <alignment horizontal="center" vertical="center" wrapText="1" readingOrder="1"/>
      <protection locked="0"/>
    </xf>
    <xf numFmtId="164" fontId="12" fillId="4" borderId="5" xfId="0" applyNumberFormat="1" applyFont="1" applyFill="1" applyBorder="1" applyAlignment="1" applyProtection="1">
      <alignment horizontal="center" vertical="center" wrapText="1" readingOrder="1"/>
      <protection locked="0"/>
    </xf>
    <xf numFmtId="164" fontId="13" fillId="4" borderId="5" xfId="0" applyNumberFormat="1" applyFont="1" applyFill="1" applyBorder="1" applyAlignment="1" applyProtection="1">
      <alignment horizontal="center" vertical="center" wrapText="1" readingOrder="1"/>
      <protection locked="0"/>
    </xf>
    <xf numFmtId="49" fontId="37" fillId="3" borderId="22" xfId="0" applyNumberFormat="1" applyFont="1" applyFill="1" applyBorder="1" applyAlignment="1" applyProtection="1">
      <alignment horizontal="center" vertical="center" wrapText="1" readingOrder="1"/>
      <protection locked="0"/>
    </xf>
    <xf numFmtId="49" fontId="37" fillId="3" borderId="16" xfId="0" applyNumberFormat="1" applyFont="1" applyFill="1" applyBorder="1" applyAlignment="1" applyProtection="1">
      <alignment vertical="center" wrapText="1" readingOrder="1"/>
      <protection locked="0"/>
    </xf>
    <xf numFmtId="0" fontId="13" fillId="4" borderId="10" xfId="0" applyFont="1" applyFill="1" applyBorder="1" applyAlignment="1">
      <alignment wrapText="1"/>
    </xf>
    <xf numFmtId="0" fontId="13" fillId="4" borderId="10" xfId="0" applyFont="1" applyFill="1" applyBorder="1"/>
    <xf numFmtId="49" fontId="37" fillId="0" borderId="24" xfId="0" applyNumberFormat="1" applyFont="1" applyBorder="1" applyAlignment="1" applyProtection="1">
      <alignment horizontal="center" vertical="center" wrapText="1" readingOrder="1"/>
      <protection locked="0"/>
    </xf>
    <xf numFmtId="49" fontId="13" fillId="0" borderId="7" xfId="0" applyNumberFormat="1" applyFont="1" applyBorder="1" applyAlignment="1" applyProtection="1">
      <alignment horizontal="right" vertical="center" wrapText="1" readingOrder="1"/>
      <protection locked="0"/>
    </xf>
    <xf numFmtId="0" fontId="12" fillId="0" borderId="4" xfId="0" applyFont="1" applyBorder="1" applyAlignment="1" applyProtection="1">
      <alignment horizontal="center" vertical="center" wrapText="1" readingOrder="1"/>
      <protection locked="0"/>
    </xf>
    <xf numFmtId="164" fontId="13" fillId="0" borderId="4" xfId="0" applyNumberFormat="1" applyFont="1" applyBorder="1" applyAlignment="1" applyProtection="1">
      <alignment horizontal="center" vertical="center" wrapText="1" readingOrder="1"/>
      <protection locked="0"/>
    </xf>
    <xf numFmtId="0" fontId="37" fillId="0" borderId="21" xfId="0" applyFont="1" applyBorder="1" applyAlignment="1" applyProtection="1">
      <alignment horizontal="center" vertical="center" wrapText="1" readingOrder="1"/>
      <protection locked="0"/>
    </xf>
    <xf numFmtId="0" fontId="37" fillId="0" borderId="1" xfId="0" applyFont="1" applyBorder="1" applyAlignment="1" applyProtection="1">
      <alignment horizontal="center" vertical="center" wrapText="1" readingOrder="1"/>
      <protection locked="0"/>
    </xf>
    <xf numFmtId="0" fontId="37" fillId="0" borderId="4" xfId="0" applyFont="1" applyBorder="1" applyAlignment="1" applyProtection="1">
      <alignment horizontal="center" vertical="center" wrapText="1" readingOrder="1"/>
      <protection locked="0"/>
    </xf>
    <xf numFmtId="49" fontId="37" fillId="0" borderId="16" xfId="0" applyNumberFormat="1" applyFont="1" applyBorder="1" applyAlignment="1" applyProtection="1">
      <alignment horizontal="center" vertical="center" wrapText="1" readingOrder="1"/>
      <protection locked="0"/>
    </xf>
    <xf numFmtId="0" fontId="13" fillId="4" borderId="8" xfId="0" applyFont="1" applyFill="1" applyBorder="1" applyAlignment="1" applyProtection="1">
      <alignment vertical="center" wrapText="1" readingOrder="1"/>
      <protection locked="0"/>
    </xf>
    <xf numFmtId="164" fontId="13" fillId="4" borderId="13" xfId="0" applyNumberFormat="1" applyFont="1" applyFill="1" applyBorder="1" applyAlignment="1" applyProtection="1">
      <alignment horizontal="center" vertical="center" wrapText="1" readingOrder="1"/>
      <protection locked="0"/>
    </xf>
    <xf numFmtId="49" fontId="37" fillId="3" borderId="21" xfId="0" applyNumberFormat="1" applyFont="1" applyFill="1" applyBorder="1" applyAlignment="1" applyProtection="1">
      <alignment horizontal="center" vertical="center" wrapText="1" readingOrder="1"/>
      <protection locked="0"/>
    </xf>
    <xf numFmtId="49" fontId="13" fillId="3" borderId="16" xfId="0" applyNumberFormat="1" applyFont="1" applyFill="1" applyBorder="1" applyAlignment="1" applyProtection="1">
      <alignment vertical="center" wrapText="1" readingOrder="1"/>
      <protection locked="0"/>
    </xf>
    <xf numFmtId="0" fontId="29" fillId="4" borderId="5" xfId="0" applyFont="1" applyFill="1" applyBorder="1" applyAlignment="1" applyProtection="1">
      <alignment horizontal="center" vertical="center" wrapText="1" readingOrder="1"/>
      <protection locked="0"/>
    </xf>
    <xf numFmtId="49" fontId="37" fillId="3" borderId="24" xfId="0" applyNumberFormat="1" applyFont="1" applyFill="1" applyBorder="1" applyAlignment="1" applyProtection="1">
      <alignment vertical="center" wrapText="1" readingOrder="1"/>
      <protection locked="0"/>
    </xf>
    <xf numFmtId="164" fontId="38" fillId="9" borderId="36" xfId="0" applyNumberFormat="1" applyFont="1" applyFill="1" applyBorder="1" applyAlignment="1" applyProtection="1">
      <alignment horizontal="center" vertical="center" wrapText="1" readingOrder="1"/>
      <protection locked="0"/>
    </xf>
    <xf numFmtId="0" fontId="38" fillId="5" borderId="39" xfId="0" applyFont="1" applyFill="1" applyBorder="1" applyAlignment="1" applyProtection="1">
      <alignment horizontal="center" vertical="center" wrapText="1" readingOrder="1"/>
      <protection locked="0"/>
    </xf>
    <xf numFmtId="0" fontId="38" fillId="5" borderId="18" xfId="0" applyFont="1" applyFill="1" applyBorder="1" applyAlignment="1">
      <alignment horizontal="center" vertical="center"/>
    </xf>
    <xf numFmtId="0" fontId="38" fillId="5" borderId="14" xfId="0" applyFont="1" applyFill="1" applyBorder="1" applyAlignment="1">
      <alignment horizontal="center" vertical="center"/>
    </xf>
    <xf numFmtId="0" fontId="12" fillId="7" borderId="0" xfId="0" applyFont="1" applyFill="1"/>
    <xf numFmtId="0" fontId="11" fillId="7" borderId="0" xfId="0" applyFont="1" applyFill="1" applyAlignment="1" applyProtection="1">
      <alignment horizontal="center" vertical="center" wrapText="1" readingOrder="1"/>
      <protection locked="0"/>
    </xf>
    <xf numFmtId="9" fontId="12" fillId="7" borderId="27" xfId="2" applyFont="1" applyFill="1" applyBorder="1" applyAlignment="1">
      <alignment horizontal="center"/>
    </xf>
    <xf numFmtId="9" fontId="12" fillId="7" borderId="22" xfId="2" applyFont="1" applyFill="1" applyBorder="1" applyAlignment="1">
      <alignment horizontal="center"/>
    </xf>
    <xf numFmtId="9" fontId="12" fillId="7" borderId="21" xfId="2" applyFont="1" applyFill="1" applyBorder="1" applyAlignment="1">
      <alignment horizontal="center"/>
    </xf>
    <xf numFmtId="9" fontId="12" fillId="7" borderId="49" xfId="2" applyFont="1" applyFill="1" applyBorder="1" applyAlignment="1">
      <alignment horizontal="center"/>
    </xf>
    <xf numFmtId="0" fontId="12" fillId="2" borderId="24" xfId="0" applyFont="1" applyFill="1" applyBorder="1" applyAlignment="1" applyProtection="1">
      <alignment horizontal="center" vertical="center" wrapText="1" readingOrder="1"/>
      <protection locked="0"/>
    </xf>
    <xf numFmtId="0" fontId="13" fillId="8" borderId="16" xfId="0" applyFont="1" applyFill="1" applyBorder="1" applyAlignment="1">
      <alignment wrapText="1"/>
    </xf>
    <xf numFmtId="49" fontId="29" fillId="4" borderId="10" xfId="0" applyNumberFormat="1" applyFont="1" applyFill="1" applyBorder="1" applyAlignment="1">
      <alignment horizontal="center"/>
    </xf>
    <xf numFmtId="49" fontId="29" fillId="4" borderId="12" xfId="0" applyNumberFormat="1" applyFont="1" applyFill="1" applyBorder="1" applyAlignment="1">
      <alignment horizontal="center"/>
    </xf>
    <xf numFmtId="0" fontId="37" fillId="0" borderId="16" xfId="0" applyFont="1" applyBorder="1" applyAlignment="1" applyProtection="1">
      <alignment horizontal="center" vertical="center" wrapText="1" readingOrder="1"/>
      <protection locked="0"/>
    </xf>
    <xf numFmtId="0" fontId="38" fillId="5" borderId="50" xfId="0" applyFont="1" applyFill="1" applyBorder="1" applyAlignment="1">
      <alignment horizontal="center" vertical="center"/>
    </xf>
    <xf numFmtId="0" fontId="11" fillId="0" borderId="45" xfId="0" applyFont="1" applyBorder="1" applyAlignment="1">
      <alignment horizontal="left"/>
    </xf>
    <xf numFmtId="164" fontId="18" fillId="0" borderId="0" xfId="0" applyNumberFormat="1" applyFont="1" applyAlignment="1">
      <alignment horizontal="center" vertical="center" wrapText="1" readingOrder="1"/>
    </xf>
    <xf numFmtId="0" fontId="39" fillId="0" borderId="0" xfId="0" applyFont="1" applyAlignment="1">
      <alignment horizontal="left" wrapText="1"/>
    </xf>
    <xf numFmtId="0" fontId="29" fillId="0" borderId="0" xfId="0" applyFont="1" applyAlignment="1">
      <alignment horizontal="left" wrapText="1"/>
    </xf>
    <xf numFmtId="0" fontId="39" fillId="0" borderId="0" xfId="0" applyFont="1"/>
    <xf numFmtId="0" fontId="29" fillId="0" borderId="0" xfId="0" applyFont="1"/>
    <xf numFmtId="0" fontId="29" fillId="0" borderId="0" xfId="0" applyFont="1" applyAlignment="1">
      <alignment horizontal="left"/>
    </xf>
    <xf numFmtId="49" fontId="34" fillId="3" borderId="16" xfId="0" applyNumberFormat="1" applyFont="1" applyFill="1" applyBorder="1" applyAlignment="1" applyProtection="1">
      <alignment vertical="center" wrapText="1" readingOrder="1"/>
      <protection locked="0"/>
    </xf>
    <xf numFmtId="0" fontId="34" fillId="4" borderId="10" xfId="0" applyFont="1" applyFill="1" applyBorder="1" applyAlignment="1">
      <alignment wrapText="1"/>
    </xf>
    <xf numFmtId="0" fontId="34" fillId="4" borderId="10" xfId="0" applyFont="1" applyFill="1" applyBorder="1"/>
    <xf numFmtId="49" fontId="37" fillId="3" borderId="4" xfId="0" applyNumberFormat="1" applyFont="1" applyFill="1" applyBorder="1" applyAlignment="1" applyProtection="1">
      <alignment horizontal="left" vertical="center" wrapText="1" readingOrder="1"/>
      <protection locked="0"/>
    </xf>
    <xf numFmtId="49" fontId="37" fillId="3" borderId="16" xfId="0" applyNumberFormat="1" applyFont="1" applyFill="1" applyBorder="1" applyAlignment="1" applyProtection="1">
      <alignment horizontal="left" vertical="center" wrapText="1" readingOrder="1"/>
      <protection locked="0"/>
    </xf>
    <xf numFmtId="0" fontId="13" fillId="4" borderId="4" xfId="0" applyFont="1" applyFill="1" applyBorder="1" applyAlignment="1">
      <alignment wrapText="1"/>
    </xf>
    <xf numFmtId="0" fontId="13" fillId="8" borderId="4" xfId="0" applyFont="1" applyFill="1" applyBorder="1" applyAlignment="1">
      <alignment horizontal="center"/>
    </xf>
    <xf numFmtId="49" fontId="13" fillId="3" borderId="16" xfId="0" applyNumberFormat="1" applyFont="1" applyFill="1" applyBorder="1" applyAlignment="1" applyProtection="1">
      <alignment horizontal="left" vertical="center" wrapText="1" readingOrder="1"/>
      <protection locked="0"/>
    </xf>
    <xf numFmtId="0" fontId="41" fillId="0" borderId="0" xfId="0" applyFont="1"/>
    <xf numFmtId="0" fontId="13" fillId="4" borderId="4" xfId="0" applyFont="1" applyFill="1" applyBorder="1"/>
    <xf numFmtId="0" fontId="17" fillId="11" borderId="33" xfId="0" applyFont="1" applyFill="1" applyBorder="1" applyAlignment="1">
      <alignment vertical="center" wrapText="1" readingOrder="1"/>
    </xf>
    <xf numFmtId="164" fontId="19" fillId="0" borderId="28" xfId="0" applyNumberFormat="1" applyFont="1" applyBorder="1" applyAlignment="1">
      <alignment horizontal="center" vertical="center" wrapText="1" readingOrder="1"/>
    </xf>
    <xf numFmtId="164" fontId="19" fillId="0" borderId="37" xfId="0" applyNumberFormat="1" applyFont="1" applyBorder="1" applyAlignment="1">
      <alignment horizontal="center" vertical="center" wrapText="1" readingOrder="1"/>
    </xf>
    <xf numFmtId="164" fontId="6" fillId="11" borderId="21" xfId="0" applyNumberFormat="1" applyFont="1" applyFill="1" applyBorder="1" applyAlignment="1">
      <alignment horizontal="center" vertical="center" wrapText="1" readingOrder="1"/>
    </xf>
    <xf numFmtId="164" fontId="19" fillId="0" borderId="39" xfId="0" applyNumberFormat="1" applyFont="1" applyBorder="1" applyAlignment="1">
      <alignment horizontal="center" vertical="center" wrapText="1" readingOrder="1"/>
    </xf>
    <xf numFmtId="0" fontId="13" fillId="4" borderId="4" xfId="0" applyFont="1" applyFill="1" applyBorder="1" applyAlignment="1">
      <alignment horizontal="center"/>
    </xf>
    <xf numFmtId="49" fontId="42" fillId="3" borderId="10" xfId="0" applyNumberFormat="1" applyFont="1" applyFill="1" applyBorder="1" applyAlignment="1" applyProtection="1">
      <alignment horizontal="center" vertical="center" wrapText="1" readingOrder="1"/>
      <protection locked="0"/>
    </xf>
    <xf numFmtId="0" fontId="23" fillId="8" borderId="4" xfId="0" applyFont="1" applyFill="1" applyBorder="1" applyAlignment="1">
      <alignment horizontal="left" wrapText="1"/>
    </xf>
    <xf numFmtId="49" fontId="13" fillId="3" borderId="21" xfId="0" applyNumberFormat="1" applyFont="1" applyFill="1" applyBorder="1" applyAlignment="1" applyProtection="1">
      <alignment horizontal="center" vertical="center" wrapText="1" readingOrder="1"/>
      <protection locked="0"/>
    </xf>
    <xf numFmtId="164" fontId="12" fillId="0" borderId="4" xfId="0" applyNumberFormat="1" applyFont="1" applyBorder="1" applyAlignment="1" applyProtection="1">
      <alignment horizontal="center" vertical="center" wrapText="1" readingOrder="1"/>
      <protection locked="0"/>
    </xf>
    <xf numFmtId="164" fontId="34" fillId="6" borderId="5" xfId="0" applyNumberFormat="1" applyFont="1" applyFill="1" applyBorder="1" applyAlignment="1" applyProtection="1">
      <alignment horizontal="center" vertical="center" wrapText="1" readingOrder="1"/>
      <protection locked="0"/>
    </xf>
    <xf numFmtId="164" fontId="16" fillId="12" borderId="36" xfId="0" applyNumberFormat="1" applyFont="1" applyFill="1" applyBorder="1" applyAlignment="1">
      <alignment horizontal="center" vertical="center" wrapText="1" readingOrder="1"/>
    </xf>
    <xf numFmtId="164" fontId="16" fillId="12" borderId="39" xfId="0" applyNumberFormat="1" applyFont="1" applyFill="1" applyBorder="1" applyAlignment="1">
      <alignment horizontal="center" vertical="center" wrapText="1" readingOrder="1"/>
    </xf>
    <xf numFmtId="0" fontId="16" fillId="12" borderId="43" xfId="0" applyFont="1" applyFill="1" applyBorder="1" applyAlignment="1">
      <alignment vertical="center" wrapText="1" readingOrder="1"/>
    </xf>
    <xf numFmtId="0" fontId="16" fillId="12" borderId="36" xfId="0" applyFont="1" applyFill="1" applyBorder="1" applyAlignment="1">
      <alignment vertical="center" wrapText="1" readingOrder="1"/>
    </xf>
    <xf numFmtId="0" fontId="12" fillId="12" borderId="36" xfId="0" applyFont="1" applyFill="1" applyBorder="1" applyAlignment="1">
      <alignment horizontal="center" vertical="center" wrapText="1" readingOrder="1"/>
    </xf>
    <xf numFmtId="164" fontId="28" fillId="12" borderId="36" xfId="0" applyNumberFormat="1" applyFont="1" applyFill="1" applyBorder="1" applyAlignment="1">
      <alignment horizontal="center" vertical="center" wrapText="1" readingOrder="1"/>
    </xf>
    <xf numFmtId="0" fontId="13" fillId="13" borderId="4" xfId="0" applyFont="1" applyFill="1" applyBorder="1" applyAlignment="1">
      <alignment wrapText="1"/>
    </xf>
    <xf numFmtId="0" fontId="13" fillId="13" borderId="4" xfId="0" applyFont="1" applyFill="1" applyBorder="1"/>
    <xf numFmtId="0" fontId="13" fillId="13" borderId="4" xfId="0" applyFont="1" applyFill="1" applyBorder="1" applyAlignment="1">
      <alignment horizontal="center"/>
    </xf>
    <xf numFmtId="9" fontId="12" fillId="7" borderId="53" xfId="2" applyFont="1" applyFill="1" applyBorder="1" applyAlignment="1">
      <alignment horizontal="center"/>
    </xf>
    <xf numFmtId="9" fontId="12" fillId="7" borderId="55" xfId="2" applyFont="1" applyFill="1" applyBorder="1" applyAlignment="1">
      <alignment horizontal="center"/>
    </xf>
    <xf numFmtId="0" fontId="38" fillId="5" borderId="56" xfId="0" applyFont="1" applyFill="1" applyBorder="1" applyAlignment="1">
      <alignment horizontal="center" vertical="center"/>
    </xf>
    <xf numFmtId="0" fontId="25" fillId="2" borderId="27" xfId="0" applyFont="1" applyFill="1" applyBorder="1" applyAlignment="1" applyProtection="1">
      <alignment horizontal="center" vertical="center" wrapText="1" readingOrder="1"/>
      <protection locked="0"/>
    </xf>
    <xf numFmtId="0" fontId="23" fillId="8" borderId="21" xfId="0" applyFont="1" applyFill="1" applyBorder="1" applyAlignment="1">
      <alignment wrapText="1"/>
    </xf>
    <xf numFmtId="49" fontId="26" fillId="3" borderId="22" xfId="0" applyNumberFormat="1" applyFont="1" applyFill="1" applyBorder="1" applyAlignment="1" applyProtection="1">
      <alignment horizontal="left" vertical="center" wrapText="1" readingOrder="1"/>
      <protection locked="0"/>
    </xf>
    <xf numFmtId="0" fontId="26" fillId="0" borderId="21" xfId="0" applyFont="1" applyBorder="1" applyAlignment="1" applyProtection="1">
      <alignment horizontal="center" vertical="center" wrapText="1" readingOrder="1"/>
      <protection locked="0"/>
    </xf>
    <xf numFmtId="49" fontId="26" fillId="3" borderId="21" xfId="0" applyNumberFormat="1" applyFont="1" applyFill="1" applyBorder="1" applyAlignment="1" applyProtection="1">
      <alignment vertical="center" wrapText="1" readingOrder="1"/>
      <protection locked="0"/>
    </xf>
    <xf numFmtId="49" fontId="26" fillId="3" borderId="21" xfId="0" applyNumberFormat="1" applyFont="1" applyFill="1" applyBorder="1" applyAlignment="1" applyProtection="1">
      <alignment horizontal="center" vertical="center" wrapText="1" readingOrder="1"/>
      <protection locked="0"/>
    </xf>
    <xf numFmtId="49" fontId="26" fillId="3" borderId="22" xfId="0" applyNumberFormat="1" applyFont="1" applyFill="1" applyBorder="1" applyAlignment="1" applyProtection="1">
      <alignment horizontal="center" vertical="center" wrapText="1" readingOrder="1"/>
      <protection locked="0"/>
    </xf>
    <xf numFmtId="49" fontId="26" fillId="3" borderId="21" xfId="0" applyNumberFormat="1" applyFont="1" applyFill="1" applyBorder="1" applyAlignment="1" applyProtection="1">
      <alignment horizontal="left" vertical="center" wrapText="1" readingOrder="1"/>
      <protection locked="0"/>
    </xf>
    <xf numFmtId="0" fontId="23" fillId="8" borderId="21" xfId="0" applyFont="1" applyFill="1" applyBorder="1" applyAlignment="1">
      <alignment horizontal="center"/>
    </xf>
    <xf numFmtId="0" fontId="27" fillId="5" borderId="50" xfId="0" applyFont="1" applyFill="1" applyBorder="1" applyAlignment="1">
      <alignment horizontal="center" vertical="center"/>
    </xf>
    <xf numFmtId="0" fontId="29" fillId="0" borderId="48" xfId="0" applyFont="1" applyBorder="1" applyAlignment="1">
      <alignment horizontal="left" wrapText="1"/>
    </xf>
    <xf numFmtId="49" fontId="37" fillId="3" borderId="17" xfId="0" applyNumberFormat="1" applyFont="1" applyFill="1" applyBorder="1" applyAlignment="1" applyProtection="1">
      <alignment horizontal="left" vertical="center" wrapText="1" readingOrder="1"/>
      <protection locked="0"/>
    </xf>
    <xf numFmtId="9" fontId="12" fillId="7" borderId="22" xfId="2" applyFont="1" applyFill="1" applyBorder="1" applyAlignment="1">
      <alignment horizontal="center" vertical="center" wrapText="1"/>
    </xf>
    <xf numFmtId="0" fontId="13" fillId="4" borderId="5" xfId="0" applyFont="1" applyFill="1" applyBorder="1" applyAlignment="1">
      <alignment horizontal="left" vertical="center" wrapText="1"/>
    </xf>
    <xf numFmtId="0" fontId="13" fillId="4" borderId="5" xfId="0" applyFont="1" applyFill="1" applyBorder="1" applyAlignment="1">
      <alignment horizontal="center" vertical="center" wrapText="1"/>
    </xf>
    <xf numFmtId="49" fontId="13" fillId="4" borderId="5" xfId="0" applyNumberFormat="1" applyFont="1" applyFill="1" applyBorder="1" applyAlignment="1">
      <alignment horizontal="center" vertical="center" wrapText="1"/>
    </xf>
    <xf numFmtId="0" fontId="20" fillId="0" borderId="0" xfId="0" applyFont="1" applyAlignment="1">
      <alignment horizontal="left" wrapText="1"/>
    </xf>
    <xf numFmtId="166" fontId="12" fillId="0" borderId="4" xfId="0" applyNumberFormat="1" applyFont="1" applyBorder="1" applyAlignment="1" applyProtection="1">
      <alignment horizontal="center" vertical="center" wrapText="1" readingOrder="1"/>
      <protection locked="0"/>
    </xf>
    <xf numFmtId="166" fontId="13" fillId="0" borderId="4" xfId="0" applyNumberFormat="1" applyFont="1" applyBorder="1" applyAlignment="1" applyProtection="1">
      <alignment horizontal="center" vertical="center" wrapText="1" readingOrder="1"/>
      <protection locked="0"/>
    </xf>
    <xf numFmtId="0" fontId="13" fillId="0" borderId="0" xfId="0" applyFont="1" applyAlignment="1">
      <alignment vertical="center" wrapText="1"/>
    </xf>
    <xf numFmtId="0" fontId="13" fillId="0" borderId="48" xfId="0" applyFont="1" applyBorder="1" applyAlignment="1">
      <alignment vertical="center" wrapText="1"/>
    </xf>
    <xf numFmtId="0" fontId="29" fillId="0" borderId="0" xfId="0" applyFont="1" applyAlignment="1">
      <alignment wrapText="1"/>
    </xf>
    <xf numFmtId="0" fontId="39" fillId="0" borderId="0" xfId="0" applyFont="1" applyAlignment="1">
      <alignment wrapText="1"/>
    </xf>
    <xf numFmtId="0" fontId="41" fillId="0" borderId="0" xfId="0" applyFont="1" applyAlignment="1">
      <alignment wrapText="1"/>
    </xf>
    <xf numFmtId="49" fontId="47" fillId="3" borderId="16" xfId="0" applyNumberFormat="1" applyFont="1" applyFill="1" applyBorder="1" applyAlignment="1" applyProtection="1">
      <alignment vertical="center" wrapText="1" readingOrder="1"/>
      <protection locked="0"/>
    </xf>
    <xf numFmtId="0" fontId="47" fillId="4" borderId="4" xfId="0" applyFont="1" applyFill="1" applyBorder="1" applyAlignment="1">
      <alignment wrapText="1"/>
    </xf>
    <xf numFmtId="0" fontId="47" fillId="4" borderId="4" xfId="0" applyFont="1" applyFill="1" applyBorder="1"/>
    <xf numFmtId="0" fontId="47" fillId="4" borderId="10" xfId="0" applyFont="1" applyFill="1" applyBorder="1" applyAlignment="1">
      <alignment wrapText="1"/>
    </xf>
    <xf numFmtId="0" fontId="47" fillId="4" borderId="10" xfId="0" applyFont="1" applyFill="1" applyBorder="1"/>
    <xf numFmtId="49" fontId="47" fillId="4" borderId="10" xfId="0" applyNumberFormat="1" applyFont="1" applyFill="1" applyBorder="1"/>
    <xf numFmtId="0" fontId="47" fillId="4" borderId="10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48" fillId="0" borderId="0" xfId="0" applyFont="1" applyAlignment="1">
      <alignment horizontal="left" vertical="center"/>
    </xf>
    <xf numFmtId="0" fontId="48" fillId="0" borderId="0" xfId="0" applyFont="1" applyAlignment="1">
      <alignment horizontal="center" vertical="center"/>
    </xf>
    <xf numFmtId="0" fontId="50" fillId="0" borderId="0" xfId="0" applyFont="1" applyAlignment="1" applyProtection="1">
      <alignment vertical="center" wrapText="1" readingOrder="1"/>
      <protection locked="0"/>
    </xf>
    <xf numFmtId="0" fontId="53" fillId="0" borderId="4" xfId="0" applyFont="1" applyBorder="1" applyAlignment="1" applyProtection="1">
      <alignment horizontal="center" vertical="center" wrapText="1" readingOrder="1"/>
      <protection locked="0"/>
    </xf>
    <xf numFmtId="0" fontId="23" fillId="0" borderId="4" xfId="0" applyFont="1" applyBorder="1" applyAlignment="1">
      <alignment horizontal="left" wrapText="1"/>
    </xf>
    <xf numFmtId="0" fontId="55" fillId="0" borderId="0" xfId="0" applyFont="1"/>
    <xf numFmtId="49" fontId="55" fillId="4" borderId="4" xfId="0" applyNumberFormat="1" applyFont="1" applyFill="1" applyBorder="1" applyAlignment="1">
      <alignment horizontal="left" wrapText="1"/>
    </xf>
    <xf numFmtId="49" fontId="54" fillId="8" borderId="4" xfId="0" applyNumberFormat="1" applyFont="1" applyFill="1" applyBorder="1" applyAlignment="1">
      <alignment horizontal="left" wrapText="1"/>
    </xf>
    <xf numFmtId="49" fontId="55" fillId="4" borderId="4" xfId="0" applyNumberFormat="1" applyFont="1" applyFill="1" applyBorder="1" applyAlignment="1">
      <alignment horizontal="left"/>
    </xf>
    <xf numFmtId="0" fontId="1" fillId="0" borderId="0" xfId="0" applyFont="1" applyAlignment="1">
      <alignment horizontal="center"/>
    </xf>
    <xf numFmtId="49" fontId="23" fillId="0" borderId="4" xfId="0" applyNumberFormat="1" applyFont="1" applyBorder="1" applyAlignment="1">
      <alignment horizontal="left" wrapText="1"/>
    </xf>
    <xf numFmtId="0" fontId="55" fillId="4" borderId="4" xfId="0" applyFont="1" applyFill="1" applyBorder="1" applyAlignment="1">
      <alignment horizontal="left" wrapText="1"/>
    </xf>
    <xf numFmtId="0" fontId="54" fillId="8" borderId="4" xfId="0" applyFont="1" applyFill="1" applyBorder="1" applyAlignment="1">
      <alignment horizontal="left" wrapText="1"/>
    </xf>
    <xf numFmtId="0" fontId="55" fillId="4" borderId="4" xfId="0" applyFont="1" applyFill="1" applyBorder="1" applyAlignment="1">
      <alignment horizontal="left"/>
    </xf>
    <xf numFmtId="0" fontId="49" fillId="0" borderId="0" xfId="0" applyFont="1"/>
    <xf numFmtId="0" fontId="13" fillId="4" borderId="10" xfId="3" applyFont="1" applyFill="1" applyBorder="1" applyAlignment="1">
      <alignment wrapText="1"/>
    </xf>
    <xf numFmtId="0" fontId="13" fillId="4" borderId="10" xfId="3" applyFont="1" applyFill="1" applyBorder="1"/>
    <xf numFmtId="0" fontId="13" fillId="15" borderId="4" xfId="0" applyFont="1" applyFill="1" applyBorder="1" applyAlignment="1">
      <alignment horizontal="center"/>
    </xf>
    <xf numFmtId="0" fontId="13" fillId="15" borderId="4" xfId="0" applyFont="1" applyFill="1" applyBorder="1" applyAlignment="1">
      <alignment horizontal="center" wrapText="1"/>
    </xf>
    <xf numFmtId="49" fontId="13" fillId="3" borderId="24" xfId="0" applyNumberFormat="1" applyFont="1" applyFill="1" applyBorder="1" applyAlignment="1" applyProtection="1">
      <alignment vertical="center" wrapText="1" readingOrder="1"/>
      <protection locked="0"/>
    </xf>
    <xf numFmtId="49" fontId="13" fillId="3" borderId="19" xfId="0" applyNumberFormat="1" applyFont="1" applyFill="1" applyBorder="1" applyAlignment="1" applyProtection="1">
      <alignment vertical="center" wrapText="1" readingOrder="1"/>
      <protection locked="0"/>
    </xf>
    <xf numFmtId="164" fontId="13" fillId="0" borderId="4" xfId="3" applyNumberFormat="1" applyFont="1" applyBorder="1" applyAlignment="1" applyProtection="1">
      <alignment horizontal="center" vertical="center" wrapText="1" readingOrder="1"/>
      <protection locked="0"/>
    </xf>
    <xf numFmtId="49" fontId="13" fillId="4" borderId="10" xfId="0" applyNumberFormat="1" applyFont="1" applyFill="1" applyBorder="1" applyAlignment="1">
      <alignment horizontal="center"/>
    </xf>
    <xf numFmtId="49" fontId="13" fillId="4" borderId="12" xfId="0" applyNumberFormat="1" applyFont="1" applyFill="1" applyBorder="1" applyAlignment="1">
      <alignment horizontal="center"/>
    </xf>
    <xf numFmtId="0" fontId="12" fillId="0" borderId="4" xfId="3" applyFont="1" applyBorder="1" applyAlignment="1" applyProtection="1">
      <alignment horizontal="center" vertical="center" wrapText="1" readingOrder="1"/>
      <protection locked="0"/>
    </xf>
    <xf numFmtId="49" fontId="37" fillId="4" borderId="16" xfId="0" applyNumberFormat="1" applyFont="1" applyFill="1" applyBorder="1" applyAlignment="1" applyProtection="1">
      <alignment horizontal="left" vertical="center" wrapText="1" readingOrder="1"/>
      <protection locked="0"/>
    </xf>
    <xf numFmtId="0" fontId="37" fillId="4" borderId="21" xfId="0" applyFont="1" applyFill="1" applyBorder="1" applyAlignment="1" applyProtection="1">
      <alignment horizontal="center" vertical="center" wrapText="1" readingOrder="1"/>
      <protection locked="0"/>
    </xf>
    <xf numFmtId="0" fontId="37" fillId="4" borderId="10" xfId="0" applyFont="1" applyFill="1" applyBorder="1" applyAlignment="1" applyProtection="1">
      <alignment horizontal="left" vertical="center" wrapText="1" readingOrder="1"/>
      <protection locked="0"/>
    </xf>
    <xf numFmtId="9" fontId="12" fillId="4" borderId="22" xfId="2" applyFont="1" applyFill="1" applyBorder="1" applyAlignment="1">
      <alignment horizontal="center"/>
    </xf>
    <xf numFmtId="0" fontId="37" fillId="4" borderId="1" xfId="0" applyFont="1" applyFill="1" applyBorder="1" applyAlignment="1" applyProtection="1">
      <alignment horizontal="left" vertical="center" wrapText="1" readingOrder="1"/>
      <protection locked="0"/>
    </xf>
    <xf numFmtId="49" fontId="34" fillId="3" borderId="17" xfId="0" applyNumberFormat="1" applyFont="1" applyFill="1" applyBorder="1" applyAlignment="1" applyProtection="1">
      <alignment horizontal="left" vertical="center" wrapText="1" readingOrder="1"/>
      <protection locked="0"/>
    </xf>
    <xf numFmtId="0" fontId="13" fillId="4" borderId="10" xfId="0" applyFont="1" applyFill="1" applyBorder="1" applyAlignment="1">
      <alignment horizontal="left" wrapText="1"/>
    </xf>
    <xf numFmtId="49" fontId="13" fillId="4" borderId="47" xfId="0" applyNumberFormat="1" applyFont="1" applyFill="1" applyBorder="1" applyAlignment="1" applyProtection="1">
      <alignment horizontal="left" vertical="center" wrapText="1" readingOrder="1"/>
      <protection locked="0"/>
    </xf>
    <xf numFmtId="0" fontId="39" fillId="0" borderId="48" xfId="0" applyFont="1" applyBorder="1" applyAlignment="1">
      <alignment horizontal="left" wrapText="1"/>
    </xf>
    <xf numFmtId="0" fontId="6" fillId="0" borderId="4" xfId="0" applyFont="1" applyBorder="1" applyAlignment="1">
      <alignment horizontal="center" vertical="center" wrapText="1" readingOrder="1"/>
    </xf>
    <xf numFmtId="0" fontId="7" fillId="0" borderId="4" xfId="0" applyFont="1" applyBorder="1" applyAlignment="1">
      <alignment horizontal="center" vertical="center" wrapText="1" readingOrder="1"/>
    </xf>
    <xf numFmtId="0" fontId="1" fillId="0" borderId="4" xfId="0" applyFont="1" applyBorder="1"/>
    <xf numFmtId="164" fontId="13" fillId="0" borderId="4" xfId="0" applyNumberFormat="1" applyFont="1" applyBorder="1"/>
    <xf numFmtId="0" fontId="1" fillId="0" borderId="4" xfId="0" applyFont="1" applyBorder="1" applyAlignment="1">
      <alignment horizontal="center"/>
    </xf>
    <xf numFmtId="164" fontId="23" fillId="7" borderId="4" xfId="0" applyNumberFormat="1" applyFont="1" applyFill="1" applyBorder="1"/>
    <xf numFmtId="164" fontId="54" fillId="0" borderId="4" xfId="0" applyNumberFormat="1" applyFont="1" applyBorder="1" applyAlignment="1">
      <alignment horizontal="center"/>
    </xf>
    <xf numFmtId="164" fontId="13" fillId="8" borderId="4" xfId="0" applyNumberFormat="1" applyFont="1" applyFill="1" applyBorder="1"/>
    <xf numFmtId="10" fontId="49" fillId="0" borderId="4" xfId="0" applyNumberFormat="1" applyFont="1" applyBorder="1"/>
    <xf numFmtId="164" fontId="1" fillId="0" borderId="0" xfId="0" applyNumberFormat="1" applyFont="1"/>
    <xf numFmtId="0" fontId="12" fillId="0" borderId="5" xfId="0" applyFont="1" applyBorder="1" applyAlignment="1" applyProtection="1">
      <alignment horizontal="center" vertical="center" wrapText="1" readingOrder="1"/>
      <protection locked="0"/>
    </xf>
    <xf numFmtId="164" fontId="13" fillId="0" borderId="5" xfId="0" applyNumberFormat="1" applyFont="1" applyBorder="1" applyAlignment="1" applyProtection="1">
      <alignment horizontal="center" vertical="center" wrapText="1" readingOrder="1"/>
      <protection locked="0"/>
    </xf>
    <xf numFmtId="0" fontId="12" fillId="0" borderId="6" xfId="0" applyFont="1" applyBorder="1" applyAlignment="1" applyProtection="1">
      <alignment horizontal="center" vertical="center" wrapText="1" readingOrder="1"/>
      <protection locked="0"/>
    </xf>
    <xf numFmtId="164" fontId="13" fillId="0" borderId="6" xfId="0" applyNumberFormat="1" applyFont="1" applyBorder="1" applyAlignment="1" applyProtection="1">
      <alignment horizontal="center" vertical="center" wrapText="1" readingOrder="1"/>
      <protection locked="0"/>
    </xf>
    <xf numFmtId="49" fontId="23" fillId="4" borderId="4" xfId="0" applyNumberFormat="1" applyFont="1" applyFill="1" applyBorder="1" applyAlignment="1">
      <alignment horizontal="left" wrapText="1"/>
    </xf>
    <xf numFmtId="49" fontId="13" fillId="0" borderId="12" xfId="0" applyNumberFormat="1" applyFont="1" applyBorder="1" applyAlignment="1" applyProtection="1">
      <alignment horizontal="right" vertical="center" wrapText="1" readingOrder="1"/>
      <protection locked="0"/>
    </xf>
    <xf numFmtId="0" fontId="12" fillId="0" borderId="10" xfId="0" applyFont="1" applyBorder="1" applyAlignment="1" applyProtection="1">
      <alignment horizontal="center" vertical="center" wrapText="1" readingOrder="1"/>
      <protection locked="0"/>
    </xf>
    <xf numFmtId="49" fontId="13" fillId="4" borderId="7" xfId="0" applyNumberFormat="1" applyFont="1" applyFill="1" applyBorder="1" applyAlignment="1" applyProtection="1">
      <alignment horizontal="left" vertical="center" wrapText="1" readingOrder="1"/>
      <protection locked="0"/>
    </xf>
    <xf numFmtId="0" fontId="12" fillId="4" borderId="4" xfId="0" applyFont="1" applyFill="1" applyBorder="1" applyAlignment="1" applyProtection="1">
      <alignment horizontal="center" vertical="center" wrapText="1" readingOrder="1"/>
      <protection locked="0"/>
    </xf>
    <xf numFmtId="0" fontId="13" fillId="4" borderId="16" xfId="0" applyFont="1" applyFill="1" applyBorder="1" applyAlignment="1" applyProtection="1">
      <alignment horizontal="left" vertical="center" wrapText="1" readingOrder="1"/>
      <protection locked="0"/>
    </xf>
    <xf numFmtId="49" fontId="23" fillId="3" borderId="7" xfId="0" applyNumberFormat="1" applyFont="1" applyFill="1" applyBorder="1" applyAlignment="1" applyProtection="1">
      <alignment horizontal="center" vertical="center" wrapText="1" readingOrder="1"/>
      <protection locked="0"/>
    </xf>
    <xf numFmtId="9" fontId="12" fillId="17" borderId="58" xfId="2" applyFont="1" applyFill="1" applyBorder="1" applyAlignment="1">
      <alignment horizontal="center"/>
    </xf>
    <xf numFmtId="9" fontId="12" fillId="17" borderId="21" xfId="2" applyFont="1" applyFill="1" applyBorder="1" applyAlignment="1">
      <alignment horizontal="center"/>
    </xf>
    <xf numFmtId="49" fontId="13" fillId="4" borderId="4" xfId="0" applyNumberFormat="1" applyFont="1" applyFill="1" applyBorder="1" applyAlignment="1" applyProtection="1">
      <alignment horizontal="left" vertical="center" wrapText="1" readingOrder="1"/>
      <protection locked="0"/>
    </xf>
    <xf numFmtId="0" fontId="37" fillId="4" borderId="4" xfId="0" applyFont="1" applyFill="1" applyBorder="1" applyAlignment="1" applyProtection="1">
      <alignment horizontal="left" wrapText="1" readingOrder="1"/>
      <protection locked="0"/>
    </xf>
    <xf numFmtId="0" fontId="37" fillId="4" borderId="22" xfId="0" applyFont="1" applyFill="1" applyBorder="1" applyAlignment="1" applyProtection="1">
      <alignment horizontal="center" vertical="center" wrapText="1" readingOrder="1"/>
      <protection locked="0"/>
    </xf>
    <xf numFmtId="0" fontId="26" fillId="4" borderId="5" xfId="0" applyFont="1" applyFill="1" applyBorder="1" applyAlignment="1" applyProtection="1">
      <alignment horizontal="center" vertical="center" wrapText="1" readingOrder="1"/>
      <protection locked="0"/>
    </xf>
    <xf numFmtId="9" fontId="12" fillId="17" borderId="22" xfId="2" applyFont="1" applyFill="1" applyBorder="1" applyAlignment="1">
      <alignment horizontal="center"/>
    </xf>
    <xf numFmtId="9" fontId="12" fillId="7" borderId="54" xfId="2" applyFont="1" applyFill="1" applyBorder="1" applyAlignment="1">
      <alignment horizontal="center"/>
    </xf>
    <xf numFmtId="49" fontId="23" fillId="3" borderId="10" xfId="0" applyNumberFormat="1" applyFont="1" applyFill="1" applyBorder="1" applyAlignment="1" applyProtection="1">
      <alignment horizontal="center" vertical="center" wrapText="1" readingOrder="1"/>
      <protection locked="0"/>
    </xf>
    <xf numFmtId="0" fontId="33" fillId="0" borderId="0" xfId="0" applyFont="1"/>
    <xf numFmtId="0" fontId="41" fillId="0" borderId="0" xfId="0" applyFont="1" applyAlignment="1">
      <alignment vertical="center" wrapText="1"/>
    </xf>
    <xf numFmtId="49" fontId="23" fillId="0" borderId="4" xfId="0" applyNumberFormat="1" applyFont="1" applyBorder="1" applyAlignment="1">
      <alignment horizontal="left" vertical="center" wrapText="1"/>
    </xf>
    <xf numFmtId="49" fontId="47" fillId="3" borderId="1" xfId="0" applyNumberFormat="1" applyFont="1" applyFill="1" applyBorder="1" applyAlignment="1" applyProtection="1">
      <alignment vertical="center" wrapText="1" readingOrder="1"/>
      <protection locked="0"/>
    </xf>
    <xf numFmtId="164" fontId="18" fillId="0" borderId="36" xfId="0" applyNumberFormat="1" applyFont="1" applyBorder="1" applyAlignment="1">
      <alignment horizontal="center" vertical="center" wrapText="1" readingOrder="1"/>
    </xf>
    <xf numFmtId="49" fontId="13" fillId="4" borderId="13" xfId="0" applyNumberFormat="1" applyFont="1" applyFill="1" applyBorder="1" applyAlignment="1" applyProtection="1">
      <alignment horizontal="right" vertical="center" wrapText="1" readingOrder="1"/>
      <protection locked="0"/>
    </xf>
    <xf numFmtId="0" fontId="26" fillId="4" borderId="4" xfId="0" applyFont="1" applyFill="1" applyBorder="1" applyAlignment="1" applyProtection="1">
      <alignment horizontal="center" vertical="center" wrapText="1" readingOrder="1"/>
      <protection locked="0"/>
    </xf>
    <xf numFmtId="49" fontId="37" fillId="4" borderId="17" xfId="0" applyNumberFormat="1" applyFont="1" applyFill="1" applyBorder="1" applyAlignment="1" applyProtection="1">
      <alignment horizontal="left" vertical="center" wrapText="1" readingOrder="1"/>
      <protection locked="0"/>
    </xf>
    <xf numFmtId="0" fontId="37" fillId="4" borderId="4" xfId="0" applyFont="1" applyFill="1" applyBorder="1" applyAlignment="1" applyProtection="1">
      <alignment horizontal="left" vertical="center" wrapText="1" readingOrder="1"/>
      <protection locked="0"/>
    </xf>
    <xf numFmtId="0" fontId="29" fillId="4" borderId="4" xfId="0" applyFont="1" applyFill="1" applyBorder="1" applyAlignment="1" applyProtection="1">
      <alignment horizontal="center" vertical="center" wrapText="1" readingOrder="1"/>
      <protection locked="0"/>
    </xf>
    <xf numFmtId="0" fontId="37" fillId="4" borderId="16" xfId="0" applyFont="1" applyFill="1" applyBorder="1" applyAlignment="1" applyProtection="1">
      <alignment horizontal="left" vertical="center" wrapText="1" readingOrder="1"/>
      <protection locked="0"/>
    </xf>
    <xf numFmtId="0" fontId="26" fillId="4" borderId="21" xfId="0" applyFont="1" applyFill="1" applyBorder="1" applyAlignment="1" applyProtection="1">
      <alignment horizontal="left" vertical="center" wrapText="1" readingOrder="1"/>
      <protection locked="0"/>
    </xf>
    <xf numFmtId="17" fontId="13" fillId="0" borderId="0" xfId="0" applyNumberFormat="1" applyFont="1"/>
    <xf numFmtId="0" fontId="12" fillId="4" borderId="4" xfId="3" applyFont="1" applyFill="1" applyBorder="1" applyAlignment="1" applyProtection="1">
      <alignment horizontal="center" vertical="center" wrapText="1" readingOrder="1"/>
      <protection locked="0"/>
    </xf>
    <xf numFmtId="0" fontId="13" fillId="0" borderId="4" xfId="0" applyFont="1" applyBorder="1"/>
    <xf numFmtId="164" fontId="12" fillId="4" borderId="4" xfId="0" applyNumberFormat="1" applyFont="1" applyFill="1" applyBorder="1" applyAlignment="1" applyProtection="1">
      <alignment horizontal="center" vertical="center" wrapText="1" readingOrder="1"/>
      <protection locked="0"/>
    </xf>
    <xf numFmtId="164" fontId="13" fillId="4" borderId="4" xfId="0" applyNumberFormat="1" applyFont="1" applyFill="1" applyBorder="1" applyAlignment="1" applyProtection="1">
      <alignment horizontal="center" vertical="center" wrapText="1" readingOrder="1"/>
      <protection locked="0"/>
    </xf>
    <xf numFmtId="0" fontId="13" fillId="14" borderId="4" xfId="0" applyFont="1" applyFill="1" applyBorder="1" applyAlignment="1">
      <alignment horizontal="center"/>
    </xf>
    <xf numFmtId="49" fontId="47" fillId="4" borderId="10" xfId="0" applyNumberFormat="1" applyFont="1" applyFill="1" applyBorder="1" applyAlignment="1">
      <alignment horizontal="center"/>
    </xf>
    <xf numFmtId="49" fontId="47" fillId="4" borderId="12" xfId="0" applyNumberFormat="1" applyFont="1" applyFill="1" applyBorder="1" applyAlignment="1">
      <alignment horizontal="center"/>
    </xf>
    <xf numFmtId="49" fontId="47" fillId="4" borderId="10" xfId="0" applyNumberFormat="1" applyFont="1" applyFill="1" applyBorder="1" applyAlignment="1">
      <alignment horizontal="center" vertical="center" wrapText="1"/>
    </xf>
    <xf numFmtId="0" fontId="47" fillId="4" borderId="10" xfId="0" applyFont="1" applyFill="1" applyBorder="1" applyAlignment="1">
      <alignment horizontal="center" wrapText="1"/>
    </xf>
    <xf numFmtId="0" fontId="25" fillId="4" borderId="5" xfId="0" applyFont="1" applyFill="1" applyBorder="1" applyAlignment="1" applyProtection="1">
      <alignment horizontal="center" vertical="center" wrapText="1" readingOrder="1"/>
      <protection locked="0"/>
    </xf>
    <xf numFmtId="0" fontId="49" fillId="0" borderId="0" xfId="0" applyFont="1" applyAlignment="1">
      <alignment horizontal="center"/>
    </xf>
    <xf numFmtId="0" fontId="49" fillId="0" borderId="4" xfId="0" applyFont="1" applyBorder="1" applyAlignment="1">
      <alignment horizontal="center" wrapText="1"/>
    </xf>
    <xf numFmtId="49" fontId="49" fillId="0" borderId="4" xfId="0" applyNumberFormat="1" applyFont="1" applyBorder="1" applyAlignment="1">
      <alignment horizontal="center" wrapText="1"/>
    </xf>
    <xf numFmtId="49" fontId="23" fillId="0" borderId="4" xfId="0" applyNumberFormat="1" applyFont="1" applyBorder="1" applyAlignment="1">
      <alignment horizontal="center" wrapText="1"/>
    </xf>
    <xf numFmtId="0" fontId="60" fillId="0" borderId="0" xfId="0" applyFont="1"/>
    <xf numFmtId="49" fontId="37" fillId="0" borderId="17" xfId="0" applyNumberFormat="1" applyFont="1" applyBorder="1" applyAlignment="1" applyProtection="1">
      <alignment horizontal="center" vertical="center" wrapText="1" readingOrder="1"/>
      <protection locked="0"/>
    </xf>
    <xf numFmtId="164" fontId="13" fillId="0" borderId="4" xfId="6" applyNumberFormat="1" applyFont="1" applyBorder="1" applyAlignment="1" applyProtection="1">
      <alignment horizontal="center" vertical="center" wrapText="1" readingOrder="1"/>
      <protection locked="0"/>
    </xf>
    <xf numFmtId="49" fontId="13" fillId="4" borderId="10" xfId="0" applyNumberFormat="1" applyFont="1" applyFill="1" applyBorder="1" applyAlignment="1">
      <alignment horizontal="center" vertical="center" wrapText="1"/>
    </xf>
    <xf numFmtId="49" fontId="13" fillId="4" borderId="12" xfId="0" applyNumberFormat="1" applyFont="1" applyFill="1" applyBorder="1" applyAlignment="1">
      <alignment horizontal="center" vertical="center" wrapText="1"/>
    </xf>
    <xf numFmtId="0" fontId="37" fillId="4" borderId="4" xfId="0" applyFont="1" applyFill="1" applyBorder="1" applyAlignment="1" applyProtection="1">
      <alignment horizontal="center" wrapText="1" readingOrder="1"/>
      <protection locked="0"/>
    </xf>
    <xf numFmtId="49" fontId="13" fillId="4" borderId="10" xfId="3" applyNumberFormat="1" applyFont="1" applyFill="1" applyBorder="1" applyAlignment="1">
      <alignment horizontal="center"/>
    </xf>
    <xf numFmtId="49" fontId="49" fillId="0" borderId="5" xfId="0" applyNumberFormat="1" applyFont="1" applyBorder="1" applyAlignment="1">
      <alignment horizontal="center" wrapText="1"/>
    </xf>
    <xf numFmtId="166" fontId="13" fillId="8" borderId="4" xfId="0" applyNumberFormat="1" applyFont="1" applyFill="1" applyBorder="1" applyAlignment="1">
      <alignment horizontal="center"/>
    </xf>
    <xf numFmtId="0" fontId="13" fillId="8" borderId="4" xfId="0" applyFont="1" applyFill="1" applyBorder="1" applyAlignment="1">
      <alignment horizontal="center" wrapText="1"/>
    </xf>
    <xf numFmtId="49" fontId="13" fillId="4" borderId="10" xfId="0" applyNumberFormat="1" applyFont="1" applyFill="1" applyBorder="1" applyAlignment="1">
      <alignment horizontal="center" wrapText="1"/>
    </xf>
    <xf numFmtId="0" fontId="26" fillId="4" borderId="4" xfId="0" applyFont="1" applyFill="1" applyBorder="1" applyAlignment="1" applyProtection="1">
      <alignment horizontal="center" wrapText="1" readingOrder="1"/>
      <protection locked="0"/>
    </xf>
    <xf numFmtId="0" fontId="13" fillId="4" borderId="4" xfId="0" applyFont="1" applyFill="1" applyBorder="1" applyAlignment="1" applyProtection="1">
      <alignment horizontal="center" wrapText="1" readingOrder="1"/>
      <protection locked="0"/>
    </xf>
    <xf numFmtId="0" fontId="23" fillId="0" borderId="4" xfId="0" applyFont="1" applyBorder="1" applyAlignment="1">
      <alignment horizontal="center" wrapText="1"/>
    </xf>
    <xf numFmtId="0" fontId="13" fillId="4" borderId="10" xfId="0" applyFont="1" applyFill="1" applyBorder="1" applyAlignment="1">
      <alignment horizontal="center" wrapText="1"/>
    </xf>
    <xf numFmtId="49" fontId="34" fillId="4" borderId="10" xfId="0" applyNumberFormat="1" applyFont="1" applyFill="1" applyBorder="1" applyAlignment="1">
      <alignment horizontal="center"/>
    </xf>
    <xf numFmtId="49" fontId="34" fillId="4" borderId="12" xfId="0" applyNumberFormat="1" applyFont="1" applyFill="1" applyBorder="1" applyAlignment="1">
      <alignment horizontal="center"/>
    </xf>
    <xf numFmtId="49" fontId="13" fillId="8" borderId="4" xfId="0" applyNumberFormat="1" applyFont="1" applyFill="1" applyBorder="1" applyAlignment="1">
      <alignment horizontal="center"/>
    </xf>
    <xf numFmtId="49" fontId="13" fillId="4" borderId="12" xfId="0" applyNumberFormat="1" applyFont="1" applyFill="1" applyBorder="1" applyAlignment="1">
      <alignment horizontal="center" wrapText="1"/>
    </xf>
    <xf numFmtId="0" fontId="13" fillId="19" borderId="0" xfId="0" applyFont="1" applyFill="1"/>
    <xf numFmtId="0" fontId="62" fillId="19" borderId="0" xfId="0" applyFont="1" applyFill="1"/>
    <xf numFmtId="0" fontId="13" fillId="18" borderId="0" xfId="0" applyFont="1" applyFill="1" applyAlignment="1">
      <alignment horizontal="left" wrapText="1"/>
    </xf>
    <xf numFmtId="0" fontId="13" fillId="18" borderId="0" xfId="0" applyFont="1" applyFill="1" applyAlignment="1">
      <alignment horizontal="left"/>
    </xf>
    <xf numFmtId="0" fontId="29" fillId="0" borderId="48" xfId="0" applyFont="1" applyBorder="1" applyAlignment="1">
      <alignment vertical="center" wrapText="1"/>
    </xf>
    <xf numFmtId="0" fontId="29" fillId="0" borderId="0" xfId="0" applyFont="1" applyAlignment="1">
      <alignment vertical="center" wrapText="1"/>
    </xf>
    <xf numFmtId="0" fontId="39" fillId="0" borderId="48" xfId="0" applyFont="1" applyBorder="1" applyAlignment="1">
      <alignment horizontal="left" vertical="center" wrapText="1"/>
    </xf>
    <xf numFmtId="0" fontId="39" fillId="0" borderId="0" xfId="0" applyFont="1" applyAlignment="1">
      <alignment horizontal="left" vertical="center" wrapText="1"/>
    </xf>
    <xf numFmtId="0" fontId="39" fillId="0" borderId="48" xfId="0" applyFont="1" applyBorder="1" applyAlignment="1">
      <alignment horizontal="left" wrapText="1"/>
    </xf>
    <xf numFmtId="0" fontId="39" fillId="0" borderId="0" xfId="0" applyFont="1" applyAlignment="1">
      <alignment horizontal="left" wrapText="1"/>
    </xf>
    <xf numFmtId="0" fontId="39" fillId="0" borderId="48" xfId="0" applyFont="1" applyBorder="1" applyAlignment="1">
      <alignment vertical="center" wrapText="1"/>
    </xf>
    <xf numFmtId="0" fontId="39" fillId="0" borderId="0" xfId="0" applyFont="1" applyAlignment="1">
      <alignment vertical="center" wrapText="1"/>
    </xf>
    <xf numFmtId="0" fontId="41" fillId="0" borderId="48" xfId="0" applyFont="1" applyBorder="1" applyAlignment="1">
      <alignment vertical="center" wrapText="1"/>
    </xf>
    <xf numFmtId="0" fontId="41" fillId="0" borderId="0" xfId="0" applyFont="1" applyAlignment="1">
      <alignment vertical="center" wrapText="1"/>
    </xf>
    <xf numFmtId="164" fontId="13" fillId="6" borderId="5" xfId="0" applyNumberFormat="1" applyFont="1" applyFill="1" applyBorder="1" applyAlignment="1" applyProtection="1">
      <alignment horizontal="center" vertical="center" wrapText="1" readingOrder="1"/>
      <protection locked="0"/>
    </xf>
    <xf numFmtId="164" fontId="13" fillId="6" borderId="6" xfId="0" applyNumberFormat="1" applyFont="1" applyFill="1" applyBorder="1" applyAlignment="1" applyProtection="1">
      <alignment horizontal="center" vertical="center" wrapText="1" readingOrder="1"/>
      <protection locked="0"/>
    </xf>
    <xf numFmtId="0" fontId="13" fillId="6" borderId="22" xfId="0" applyFont="1" applyFill="1" applyBorder="1" applyAlignment="1" applyProtection="1">
      <alignment horizontal="center" vertical="center" wrapText="1" readingOrder="1"/>
      <protection locked="0"/>
    </xf>
    <xf numFmtId="0" fontId="13" fillId="6" borderId="25" xfId="0" applyFont="1" applyFill="1" applyBorder="1" applyAlignment="1" applyProtection="1">
      <alignment horizontal="center" vertical="center" wrapText="1" readingOrder="1"/>
      <protection locked="0"/>
    </xf>
    <xf numFmtId="9" fontId="12" fillId="7" borderId="22" xfId="2" applyFont="1" applyFill="1" applyBorder="1" applyAlignment="1">
      <alignment horizontal="center"/>
    </xf>
    <xf numFmtId="9" fontId="12" fillId="7" borderId="25" xfId="2" applyFont="1" applyFill="1" applyBorder="1" applyAlignment="1">
      <alignment horizontal="center"/>
    </xf>
    <xf numFmtId="0" fontId="23" fillId="8" borderId="5" xfId="0" applyFont="1" applyFill="1" applyBorder="1" applyAlignment="1">
      <alignment horizontal="center" wrapText="1"/>
    </xf>
    <xf numFmtId="0" fontId="23" fillId="8" borderId="6" xfId="0" applyFont="1" applyFill="1" applyBorder="1" applyAlignment="1">
      <alignment horizontal="center" wrapText="1"/>
    </xf>
    <xf numFmtId="0" fontId="23" fillId="8" borderId="10" xfId="0" applyFont="1" applyFill="1" applyBorder="1" applyAlignment="1">
      <alignment horizontal="center" wrapText="1"/>
    </xf>
    <xf numFmtId="0" fontId="6" fillId="0" borderId="45" xfId="0" applyFont="1" applyBorder="1" applyAlignment="1">
      <alignment horizontal="left"/>
    </xf>
    <xf numFmtId="164" fontId="13" fillId="4" borderId="5" xfId="0" applyNumberFormat="1" applyFont="1" applyFill="1" applyBorder="1" applyAlignment="1" applyProtection="1">
      <alignment horizontal="center" vertical="center" wrapText="1" readingOrder="1"/>
      <protection locked="0"/>
    </xf>
    <xf numFmtId="164" fontId="13" fillId="4" borderId="6" xfId="0" applyNumberFormat="1" applyFont="1" applyFill="1" applyBorder="1" applyAlignment="1" applyProtection="1">
      <alignment horizontal="center" vertical="center" wrapText="1" readingOrder="1"/>
      <protection locked="0"/>
    </xf>
    <xf numFmtId="164" fontId="13" fillId="4" borderId="10" xfId="0" applyNumberFormat="1" applyFont="1" applyFill="1" applyBorder="1" applyAlignment="1" applyProtection="1">
      <alignment horizontal="center" vertical="center" wrapText="1" readingOrder="1"/>
      <protection locked="0"/>
    </xf>
    <xf numFmtId="0" fontId="13" fillId="4" borderId="5" xfId="0" applyFont="1" applyFill="1" applyBorder="1" applyAlignment="1" applyProtection="1">
      <alignment horizontal="left" vertical="center" wrapText="1" readingOrder="1"/>
      <protection locked="0"/>
    </xf>
    <xf numFmtId="0" fontId="13" fillId="4" borderId="6" xfId="0" applyFont="1" applyFill="1" applyBorder="1" applyAlignment="1" applyProtection="1">
      <alignment horizontal="left" vertical="center" wrapText="1" readingOrder="1"/>
      <protection locked="0"/>
    </xf>
    <xf numFmtId="0" fontId="13" fillId="4" borderId="10" xfId="0" applyFont="1" applyFill="1" applyBorder="1" applyAlignment="1" applyProtection="1">
      <alignment horizontal="left" vertical="center" wrapText="1" readingOrder="1"/>
      <protection locked="0"/>
    </xf>
    <xf numFmtId="0" fontId="12" fillId="4" borderId="5" xfId="0" applyFont="1" applyFill="1" applyBorder="1" applyAlignment="1" applyProtection="1">
      <alignment horizontal="center" vertical="center" wrapText="1" readingOrder="1"/>
      <protection locked="0"/>
    </xf>
    <xf numFmtId="0" fontId="12" fillId="4" borderId="6" xfId="0" applyFont="1" applyFill="1" applyBorder="1" applyAlignment="1" applyProtection="1">
      <alignment horizontal="center" vertical="center" wrapText="1" readingOrder="1"/>
      <protection locked="0"/>
    </xf>
    <xf numFmtId="0" fontId="12" fillId="4" borderId="10" xfId="0" applyFont="1" applyFill="1" applyBorder="1" applyAlignment="1" applyProtection="1">
      <alignment horizontal="center" vertical="center" wrapText="1" readingOrder="1"/>
      <protection locked="0"/>
    </xf>
    <xf numFmtId="49" fontId="37" fillId="3" borderId="22" xfId="0" applyNumberFormat="1" applyFont="1" applyFill="1" applyBorder="1" applyAlignment="1" applyProtection="1">
      <alignment horizontal="center" vertical="center" wrapText="1" readingOrder="1"/>
      <protection locked="0"/>
    </xf>
    <xf numFmtId="49" fontId="37" fillId="3" borderId="25" xfId="0" applyNumberFormat="1" applyFont="1" applyFill="1" applyBorder="1" applyAlignment="1" applyProtection="1">
      <alignment horizontal="center" vertical="center" wrapText="1" readingOrder="1"/>
      <protection locked="0"/>
    </xf>
    <xf numFmtId="49" fontId="37" fillId="3" borderId="27" xfId="0" applyNumberFormat="1" applyFont="1" applyFill="1" applyBorder="1" applyAlignment="1" applyProtection="1">
      <alignment horizontal="center" vertical="center" wrapText="1" readingOrder="1"/>
      <protection locked="0"/>
    </xf>
    <xf numFmtId="49" fontId="37" fillId="6" borderId="17" xfId="0" applyNumberFormat="1" applyFont="1" applyFill="1" applyBorder="1" applyAlignment="1" applyProtection="1">
      <alignment horizontal="left" vertical="center" wrapText="1" readingOrder="1"/>
      <protection locked="0"/>
    </xf>
    <xf numFmtId="49" fontId="37" fillId="6" borderId="26" xfId="0" applyNumberFormat="1" applyFont="1" applyFill="1" applyBorder="1" applyAlignment="1" applyProtection="1">
      <alignment horizontal="left" vertical="center" wrapText="1" readingOrder="1"/>
      <protection locked="0"/>
    </xf>
    <xf numFmtId="0" fontId="13" fillId="6" borderId="13" xfId="0" applyFont="1" applyFill="1" applyBorder="1" applyAlignment="1" applyProtection="1">
      <alignment horizontal="left" vertical="center" wrapText="1" readingOrder="1"/>
      <protection locked="0"/>
    </xf>
    <xf numFmtId="0" fontId="13" fillId="6" borderId="11" xfId="0" applyFont="1" applyFill="1" applyBorder="1" applyAlignment="1" applyProtection="1">
      <alignment horizontal="left" vertical="center" wrapText="1" readingOrder="1"/>
      <protection locked="0"/>
    </xf>
    <xf numFmtId="164" fontId="12" fillId="6" borderId="5" xfId="0" applyNumberFormat="1" applyFont="1" applyFill="1" applyBorder="1" applyAlignment="1" applyProtection="1">
      <alignment horizontal="center" vertical="center" wrapText="1" readingOrder="1"/>
      <protection locked="0"/>
    </xf>
    <xf numFmtId="164" fontId="12" fillId="6" borderId="6" xfId="0" applyNumberFormat="1" applyFont="1" applyFill="1" applyBorder="1" applyAlignment="1" applyProtection="1">
      <alignment horizontal="center" vertical="center" wrapText="1" readingOrder="1"/>
      <protection locked="0"/>
    </xf>
    <xf numFmtId="0" fontId="35" fillId="0" borderId="0" xfId="0" applyFont="1" applyAlignment="1" applyProtection="1">
      <alignment horizontal="center" vertical="center" wrapText="1" readingOrder="1"/>
      <protection locked="0"/>
    </xf>
    <xf numFmtId="0" fontId="7" fillId="0" borderId="20" xfId="0" applyFont="1" applyBorder="1" applyAlignment="1">
      <alignment horizontal="center" vertical="center" wrapText="1" readingOrder="1"/>
    </xf>
    <xf numFmtId="0" fontId="7" fillId="0" borderId="36" xfId="0" applyFont="1" applyBorder="1" applyAlignment="1">
      <alignment horizontal="center" vertical="center" wrapText="1" readingOrder="1"/>
    </xf>
    <xf numFmtId="0" fontId="11" fillId="0" borderId="20" xfId="0" applyFont="1" applyBorder="1" applyAlignment="1" applyProtection="1">
      <alignment horizontal="center" vertical="center" wrapText="1" readingOrder="1"/>
      <protection locked="0"/>
    </xf>
    <xf numFmtId="0" fontId="11" fillId="0" borderId="36" xfId="0" applyFont="1" applyBorder="1" applyAlignment="1" applyProtection="1">
      <alignment horizontal="center" vertical="center" wrapText="1" readingOrder="1"/>
      <protection locked="0"/>
    </xf>
    <xf numFmtId="0" fontId="6" fillId="0" borderId="40" xfId="0" applyFont="1" applyBorder="1" applyAlignment="1">
      <alignment horizontal="center" vertical="center" wrapText="1" readingOrder="1"/>
    </xf>
    <xf numFmtId="0" fontId="6" fillId="0" borderId="43" xfId="0" applyFont="1" applyBorder="1" applyAlignment="1">
      <alignment horizontal="center" vertical="center" wrapText="1" readingOrder="1"/>
    </xf>
    <xf numFmtId="0" fontId="11" fillId="0" borderId="20" xfId="0" applyFont="1" applyBorder="1" applyAlignment="1" applyProtection="1">
      <alignment horizontal="center" vertical="center" textRotation="90" wrapText="1" readingOrder="1"/>
      <protection locked="0"/>
    </xf>
    <xf numFmtId="0" fontId="11" fillId="0" borderId="36" xfId="0" applyFont="1" applyBorder="1" applyAlignment="1" applyProtection="1">
      <alignment horizontal="center" vertical="center" textRotation="90" wrapText="1" readingOrder="1"/>
      <protection locked="0"/>
    </xf>
    <xf numFmtId="0" fontId="7" fillId="0" borderId="30" xfId="0" applyFont="1" applyBorder="1" applyAlignment="1">
      <alignment horizontal="center" wrapText="1" readingOrder="1"/>
    </xf>
    <xf numFmtId="0" fontId="7" fillId="0" borderId="31" xfId="0" applyFont="1" applyBorder="1" applyAlignment="1">
      <alignment horizontal="center" wrapText="1" readingOrder="1"/>
    </xf>
    <xf numFmtId="0" fontId="7" fillId="0" borderId="23" xfId="0" applyFont="1" applyBorder="1" applyAlignment="1">
      <alignment horizontal="center" vertical="center" wrapText="1" readingOrder="1"/>
    </xf>
    <xf numFmtId="0" fontId="7" fillId="0" borderId="39" xfId="0" applyFont="1" applyBorder="1" applyAlignment="1">
      <alignment horizontal="center" vertical="center" wrapText="1" readingOrder="1"/>
    </xf>
    <xf numFmtId="0" fontId="7" fillId="0" borderId="40" xfId="0" applyFont="1" applyBorder="1" applyAlignment="1">
      <alignment horizontal="center" wrapText="1" readingOrder="1"/>
    </xf>
    <xf numFmtId="0" fontId="7" fillId="0" borderId="43" xfId="0" applyFont="1" applyBorder="1" applyAlignment="1">
      <alignment horizontal="center" wrapText="1" readingOrder="1"/>
    </xf>
    <xf numFmtId="0" fontId="7" fillId="0" borderId="32" xfId="0" applyFont="1" applyBorder="1" applyAlignment="1">
      <alignment horizontal="center" wrapText="1" readingOrder="1"/>
    </xf>
    <xf numFmtId="0" fontId="9" fillId="10" borderId="41" xfId="0" applyFont="1" applyFill="1" applyBorder="1" applyAlignment="1">
      <alignment horizontal="center" vertical="center" wrapText="1" readingOrder="1"/>
    </xf>
    <xf numFmtId="0" fontId="9" fillId="10" borderId="44" xfId="0" applyFont="1" applyFill="1" applyBorder="1" applyAlignment="1">
      <alignment horizontal="center" vertical="center" wrapText="1" readingOrder="1"/>
    </xf>
    <xf numFmtId="0" fontId="13" fillId="6" borderId="6" xfId="0" applyFont="1" applyFill="1" applyBorder="1" applyAlignment="1" applyProtection="1">
      <alignment horizontal="center" vertical="center" wrapText="1" readingOrder="1"/>
      <protection locked="0"/>
    </xf>
    <xf numFmtId="0" fontId="38" fillId="9" borderId="34" xfId="0" applyFont="1" applyFill="1" applyBorder="1" applyAlignment="1" applyProtection="1">
      <alignment horizontal="right" vertical="center" wrapText="1" readingOrder="1"/>
      <protection locked="0"/>
    </xf>
    <xf numFmtId="0" fontId="38" fillId="9" borderId="38" xfId="0" applyFont="1" applyFill="1" applyBorder="1" applyAlignment="1" applyProtection="1">
      <alignment horizontal="right" vertical="center" wrapText="1" readingOrder="1"/>
      <protection locked="0"/>
    </xf>
    <xf numFmtId="0" fontId="38" fillId="9" borderId="35" xfId="0" applyFont="1" applyFill="1" applyBorder="1" applyAlignment="1" applyProtection="1">
      <alignment horizontal="right" vertical="center" wrapText="1" readingOrder="1"/>
      <protection locked="0"/>
    </xf>
    <xf numFmtId="0" fontId="12" fillId="6" borderId="6" xfId="0" applyFont="1" applyFill="1" applyBorder="1" applyAlignment="1" applyProtection="1">
      <alignment horizontal="center" vertical="center" wrapText="1" readingOrder="1"/>
      <protection locked="0"/>
    </xf>
    <xf numFmtId="0" fontId="8" fillId="0" borderId="23" xfId="0" applyFont="1" applyBorder="1" applyAlignment="1">
      <alignment horizontal="center" vertical="center" wrapText="1" readingOrder="1"/>
    </xf>
    <xf numFmtId="0" fontId="8" fillId="0" borderId="39" xfId="0" applyFont="1" applyBorder="1" applyAlignment="1">
      <alignment horizontal="center" vertical="center" wrapText="1" readingOrder="1"/>
    </xf>
    <xf numFmtId="164" fontId="12" fillId="4" borderId="5" xfId="0" applyNumberFormat="1" applyFont="1" applyFill="1" applyBorder="1" applyAlignment="1" applyProtection="1">
      <alignment horizontal="center" vertical="center" wrapText="1" readingOrder="1"/>
      <protection locked="0"/>
    </xf>
    <xf numFmtId="164" fontId="12" fillId="4" borderId="6" xfId="0" applyNumberFormat="1" applyFont="1" applyFill="1" applyBorder="1" applyAlignment="1" applyProtection="1">
      <alignment horizontal="center" vertical="center" wrapText="1" readingOrder="1"/>
      <protection locked="0"/>
    </xf>
    <xf numFmtId="164" fontId="12" fillId="4" borderId="10" xfId="0" applyNumberFormat="1" applyFont="1" applyFill="1" applyBorder="1" applyAlignment="1" applyProtection="1">
      <alignment horizontal="center" vertical="center" wrapText="1" readingOrder="1"/>
      <protection locked="0"/>
    </xf>
    <xf numFmtId="49" fontId="37" fillId="3" borderId="17" xfId="0" applyNumberFormat="1" applyFont="1" applyFill="1" applyBorder="1" applyAlignment="1" applyProtection="1">
      <alignment horizontal="left" vertical="center" wrapText="1" readingOrder="1"/>
      <protection locked="0"/>
    </xf>
    <xf numFmtId="49" fontId="37" fillId="3" borderId="26" xfId="0" applyNumberFormat="1" applyFont="1" applyFill="1" applyBorder="1" applyAlignment="1" applyProtection="1">
      <alignment horizontal="left" vertical="center" wrapText="1" readingOrder="1"/>
      <protection locked="0"/>
    </xf>
    <xf numFmtId="49" fontId="37" fillId="3" borderId="24" xfId="0" applyNumberFormat="1" applyFont="1" applyFill="1" applyBorder="1" applyAlignment="1" applyProtection="1">
      <alignment horizontal="left" vertical="center" wrapText="1" readingOrder="1"/>
      <protection locked="0"/>
    </xf>
    <xf numFmtId="49" fontId="55" fillId="4" borderId="7" xfId="0" applyNumberFormat="1" applyFont="1" applyFill="1" applyBorder="1" applyAlignment="1">
      <alignment horizontal="left"/>
    </xf>
    <xf numFmtId="49" fontId="55" fillId="4" borderId="57" xfId="0" applyNumberFormat="1" applyFont="1" applyFill="1" applyBorder="1" applyAlignment="1">
      <alignment horizontal="left"/>
    </xf>
    <xf numFmtId="49" fontId="55" fillId="4" borderId="1" xfId="0" applyNumberFormat="1" applyFont="1" applyFill="1" applyBorder="1" applyAlignment="1">
      <alignment horizontal="left"/>
    </xf>
    <xf numFmtId="49" fontId="54" fillId="8" borderId="7" xfId="0" applyNumberFormat="1" applyFont="1" applyFill="1" applyBorder="1" applyAlignment="1">
      <alignment horizontal="left" wrapText="1"/>
    </xf>
    <xf numFmtId="49" fontId="54" fillId="8" borderId="57" xfId="0" applyNumberFormat="1" applyFont="1" applyFill="1" applyBorder="1" applyAlignment="1">
      <alignment horizontal="left" wrapText="1"/>
    </xf>
    <xf numFmtId="49" fontId="54" fillId="8" borderId="1" xfId="0" applyNumberFormat="1" applyFont="1" applyFill="1" applyBorder="1" applyAlignment="1">
      <alignment horizontal="left" wrapText="1"/>
    </xf>
    <xf numFmtId="0" fontId="49" fillId="0" borderId="5" xfId="0" applyFont="1" applyBorder="1" applyAlignment="1">
      <alignment horizontal="center" wrapText="1"/>
    </xf>
    <xf numFmtId="0" fontId="49" fillId="0" borderId="6" xfId="0" applyFont="1" applyBorder="1" applyAlignment="1">
      <alignment horizontal="center" wrapText="1"/>
    </xf>
    <xf numFmtId="0" fontId="49" fillId="0" borderId="10" xfId="0" applyFont="1" applyBorder="1" applyAlignment="1">
      <alignment horizontal="center" wrapText="1"/>
    </xf>
    <xf numFmtId="49" fontId="55" fillId="4" borderId="7" xfId="0" applyNumberFormat="1" applyFont="1" applyFill="1" applyBorder="1" applyAlignment="1">
      <alignment horizontal="left" wrapText="1"/>
    </xf>
    <xf numFmtId="49" fontId="55" fillId="4" borderId="57" xfId="0" applyNumberFormat="1" applyFont="1" applyFill="1" applyBorder="1" applyAlignment="1">
      <alignment horizontal="left" wrapText="1"/>
    </xf>
    <xf numFmtId="49" fontId="55" fillId="4" borderId="1" xfId="0" applyNumberFormat="1" applyFont="1" applyFill="1" applyBorder="1" applyAlignment="1">
      <alignment horizontal="left" wrapText="1"/>
    </xf>
    <xf numFmtId="0" fontId="50" fillId="0" borderId="0" xfId="0" applyFont="1" applyAlignment="1" applyProtection="1">
      <alignment horizontal="center" vertical="center" wrapText="1" readingOrder="1"/>
      <protection locked="0"/>
    </xf>
    <xf numFmtId="0" fontId="50" fillId="0" borderId="4" xfId="0" applyFont="1" applyBorder="1" applyAlignment="1" applyProtection="1">
      <alignment horizontal="center" wrapText="1" readingOrder="1"/>
      <protection locked="0"/>
    </xf>
    <xf numFmtId="0" fontId="52" fillId="0" borderId="4" xfId="0" applyFont="1" applyBorder="1" applyAlignment="1" applyProtection="1">
      <alignment horizontal="center" vertical="center" wrapText="1" readingOrder="1"/>
      <protection locked="0"/>
    </xf>
    <xf numFmtId="9" fontId="12" fillId="7" borderId="59" xfId="2" applyFont="1" applyFill="1" applyBorder="1" applyAlignment="1">
      <alignment horizontal="center"/>
    </xf>
    <xf numFmtId="9" fontId="12" fillId="7" borderId="60" xfId="2" applyFont="1" applyFill="1" applyBorder="1" applyAlignment="1">
      <alignment horizontal="center"/>
    </xf>
    <xf numFmtId="0" fontId="29" fillId="0" borderId="48" xfId="0" applyFont="1" applyBorder="1" applyAlignment="1">
      <alignment horizontal="left" wrapText="1"/>
    </xf>
    <xf numFmtId="0" fontId="29" fillId="0" borderId="0" xfId="0" applyFont="1" applyAlignment="1">
      <alignment horizontal="left" wrapText="1"/>
    </xf>
    <xf numFmtId="49" fontId="32" fillId="3" borderId="22" xfId="0" applyNumberFormat="1" applyFont="1" applyFill="1" applyBorder="1" applyAlignment="1" applyProtection="1">
      <alignment horizontal="center" vertical="center" wrapText="1" readingOrder="1"/>
      <protection locked="0"/>
    </xf>
    <xf numFmtId="49" fontId="32" fillId="3" borderId="27" xfId="0" applyNumberFormat="1" applyFont="1" applyFill="1" applyBorder="1" applyAlignment="1" applyProtection="1">
      <alignment horizontal="center" vertical="center" wrapText="1" readingOrder="1"/>
      <protection locked="0"/>
    </xf>
    <xf numFmtId="49" fontId="26" fillId="3" borderId="22" xfId="0" applyNumberFormat="1" applyFont="1" applyFill="1" applyBorder="1" applyAlignment="1" applyProtection="1">
      <alignment horizontal="center" vertical="center" wrapText="1" readingOrder="1"/>
      <protection locked="0"/>
    </xf>
    <xf numFmtId="49" fontId="26" fillId="3" borderId="25" xfId="0" applyNumberFormat="1" applyFont="1" applyFill="1" applyBorder="1" applyAlignment="1" applyProtection="1">
      <alignment horizontal="center" vertical="center" wrapText="1" readingOrder="1"/>
      <protection locked="0"/>
    </xf>
    <xf numFmtId="49" fontId="26" fillId="3" borderId="22" xfId="0" applyNumberFormat="1" applyFont="1" applyFill="1" applyBorder="1" applyAlignment="1" applyProtection="1">
      <alignment horizontal="left" vertical="center" wrapText="1" readingOrder="1"/>
      <protection locked="0"/>
    </xf>
    <xf numFmtId="49" fontId="26" fillId="3" borderId="27" xfId="0" applyNumberFormat="1" applyFont="1" applyFill="1" applyBorder="1" applyAlignment="1" applyProtection="1">
      <alignment horizontal="left" vertical="center" wrapText="1" readingOrder="1"/>
      <protection locked="0"/>
    </xf>
    <xf numFmtId="9" fontId="12" fillId="7" borderId="49" xfId="2" applyFont="1" applyFill="1" applyBorder="1" applyAlignment="1">
      <alignment horizontal="center"/>
    </xf>
    <xf numFmtId="9" fontId="12" fillId="7" borderId="53" xfId="2" applyFont="1" applyFill="1" applyBorder="1" applyAlignment="1">
      <alignment horizontal="center"/>
    </xf>
    <xf numFmtId="0" fontId="29" fillId="0" borderId="48" xfId="0" applyFont="1" applyBorder="1" applyAlignment="1">
      <alignment horizontal="center" wrapText="1"/>
    </xf>
    <xf numFmtId="0" fontId="29" fillId="0" borderId="0" xfId="0" applyFont="1" applyAlignment="1">
      <alignment horizontal="center" wrapText="1"/>
    </xf>
    <xf numFmtId="49" fontId="13" fillId="3" borderId="17" xfId="0" applyNumberFormat="1" applyFont="1" applyFill="1" applyBorder="1" applyAlignment="1" applyProtection="1">
      <alignment horizontal="left" vertical="center" wrapText="1" readingOrder="1"/>
      <protection locked="0"/>
    </xf>
    <xf numFmtId="49" fontId="13" fillId="3" borderId="24" xfId="0" applyNumberFormat="1" applyFont="1" applyFill="1" applyBorder="1" applyAlignment="1" applyProtection="1">
      <alignment horizontal="left" vertical="center" wrapText="1" readingOrder="1"/>
      <protection locked="0"/>
    </xf>
    <xf numFmtId="49" fontId="37" fillId="3" borderId="8" xfId="0" applyNumberFormat="1" applyFont="1" applyFill="1" applyBorder="1" applyAlignment="1" applyProtection="1">
      <alignment horizontal="left" vertical="center" wrapText="1" readingOrder="1"/>
      <protection locked="0"/>
    </xf>
    <xf numFmtId="49" fontId="37" fillId="3" borderId="19" xfId="0" applyNumberFormat="1" applyFont="1" applyFill="1" applyBorder="1" applyAlignment="1" applyProtection="1">
      <alignment horizontal="left" vertical="center" wrapText="1" readingOrder="1"/>
      <protection locked="0"/>
    </xf>
    <xf numFmtId="9" fontId="12" fillId="7" borderId="54" xfId="2" applyFont="1" applyFill="1" applyBorder="1" applyAlignment="1">
      <alignment horizontal="center"/>
    </xf>
    <xf numFmtId="164" fontId="12" fillId="6" borderId="10" xfId="0" applyNumberFormat="1" applyFont="1" applyFill="1" applyBorder="1" applyAlignment="1" applyProtection="1">
      <alignment horizontal="center" vertical="center" wrapText="1" readingOrder="1"/>
      <protection locked="0"/>
    </xf>
    <xf numFmtId="164" fontId="13" fillId="6" borderId="10" xfId="0" applyNumberFormat="1" applyFont="1" applyFill="1" applyBorder="1" applyAlignment="1" applyProtection="1">
      <alignment horizontal="center" vertical="center" wrapText="1" readingOrder="1"/>
      <protection locked="0"/>
    </xf>
    <xf numFmtId="0" fontId="29" fillId="4" borderId="5" xfId="0" applyFont="1" applyFill="1" applyBorder="1" applyAlignment="1" applyProtection="1">
      <alignment horizontal="center" vertical="center" wrapText="1" readingOrder="1"/>
      <protection locked="0"/>
    </xf>
    <xf numFmtId="0" fontId="29" fillId="4" borderId="10" xfId="0" applyFont="1" applyFill="1" applyBorder="1" applyAlignment="1" applyProtection="1">
      <alignment horizontal="center" vertical="center" wrapText="1" readingOrder="1"/>
      <protection locked="0"/>
    </xf>
    <xf numFmtId="49" fontId="26" fillId="3" borderId="27" xfId="0" applyNumberFormat="1" applyFont="1" applyFill="1" applyBorder="1" applyAlignment="1" applyProtection="1">
      <alignment horizontal="center" vertical="center" wrapText="1" readingOrder="1"/>
      <protection locked="0"/>
    </xf>
    <xf numFmtId="49" fontId="26" fillId="3" borderId="25" xfId="0" applyNumberFormat="1" applyFont="1" applyFill="1" applyBorder="1" applyAlignment="1" applyProtection="1">
      <alignment horizontal="left" vertical="center" wrapText="1" readingOrder="1"/>
      <protection locked="0"/>
    </xf>
    <xf numFmtId="0" fontId="13" fillId="6" borderId="27" xfId="0" applyFont="1" applyFill="1" applyBorder="1" applyAlignment="1" applyProtection="1">
      <alignment horizontal="center" vertical="center" wrapText="1" readingOrder="1"/>
      <protection locked="0"/>
    </xf>
    <xf numFmtId="0" fontId="13" fillId="6" borderId="10" xfId="0" applyFont="1" applyFill="1" applyBorder="1" applyAlignment="1" applyProtection="1">
      <alignment horizontal="center" vertical="center" wrapText="1" readingOrder="1"/>
      <protection locked="0"/>
    </xf>
    <xf numFmtId="49" fontId="37" fillId="6" borderId="24" xfId="0" applyNumberFormat="1" applyFont="1" applyFill="1" applyBorder="1" applyAlignment="1" applyProtection="1">
      <alignment horizontal="left" vertical="center" wrapText="1" readingOrder="1"/>
      <protection locked="0"/>
    </xf>
    <xf numFmtId="0" fontId="13" fillId="6" borderId="12" xfId="0" applyFont="1" applyFill="1" applyBorder="1" applyAlignment="1" applyProtection="1">
      <alignment horizontal="left" vertical="center" wrapText="1" readingOrder="1"/>
      <protection locked="0"/>
    </xf>
    <xf numFmtId="0" fontId="12" fillId="6" borderId="10" xfId="0" applyFont="1" applyFill="1" applyBorder="1" applyAlignment="1" applyProtection="1">
      <alignment horizontal="center" vertical="center" wrapText="1" readingOrder="1"/>
      <protection locked="0"/>
    </xf>
    <xf numFmtId="0" fontId="9" fillId="10" borderId="51" xfId="0" applyFont="1" applyFill="1" applyBorder="1" applyAlignment="1">
      <alignment horizontal="center" vertical="center" wrapText="1" readingOrder="1"/>
    </xf>
    <xf numFmtId="0" fontId="9" fillId="10" borderId="52" xfId="0" applyFont="1" applyFill="1" applyBorder="1" applyAlignment="1">
      <alignment horizontal="center" vertical="center" wrapText="1" readingOrder="1"/>
    </xf>
    <xf numFmtId="0" fontId="12" fillId="6" borderId="47" xfId="0" applyFont="1" applyFill="1" applyBorder="1" applyAlignment="1" applyProtection="1">
      <alignment horizontal="center" vertical="center" wrapText="1" readingOrder="1"/>
      <protection locked="0"/>
    </xf>
    <xf numFmtId="0" fontId="12" fillId="6" borderId="29" xfId="0" applyFont="1" applyFill="1" applyBorder="1" applyAlignment="1" applyProtection="1">
      <alignment horizontal="center" vertical="center" wrapText="1" readingOrder="1"/>
      <protection locked="0"/>
    </xf>
    <xf numFmtId="0" fontId="12" fillId="6" borderId="8" xfId="0" applyFont="1" applyFill="1" applyBorder="1" applyAlignment="1" applyProtection="1">
      <alignment horizontal="center" vertical="center" wrapText="1" readingOrder="1"/>
      <protection locked="0"/>
    </xf>
    <xf numFmtId="0" fontId="12" fillId="6" borderId="19" xfId="0" applyFont="1" applyFill="1" applyBorder="1" applyAlignment="1" applyProtection="1">
      <alignment horizontal="center" vertical="center" wrapText="1" readingOrder="1"/>
      <protection locked="0"/>
    </xf>
    <xf numFmtId="49" fontId="13" fillId="3" borderId="26" xfId="0" applyNumberFormat="1" applyFont="1" applyFill="1" applyBorder="1" applyAlignment="1" applyProtection="1">
      <alignment horizontal="left" vertical="center" wrapText="1" readingOrder="1"/>
      <protection locked="0"/>
    </xf>
    <xf numFmtId="49" fontId="49" fillId="0" borderId="5" xfId="0" applyNumberFormat="1" applyFont="1" applyBorder="1" applyAlignment="1">
      <alignment horizontal="center" wrapText="1"/>
    </xf>
    <xf numFmtId="49" fontId="49" fillId="0" borderId="10" xfId="0" applyNumberFormat="1" applyFont="1" applyBorder="1" applyAlignment="1">
      <alignment horizontal="center" wrapText="1"/>
    </xf>
    <xf numFmtId="49" fontId="55" fillId="4" borderId="7" xfId="0" applyNumberFormat="1" applyFont="1" applyFill="1" applyBorder="1" applyAlignment="1">
      <alignment horizontal="center"/>
    </xf>
    <xf numFmtId="49" fontId="55" fillId="4" borderId="57" xfId="0" applyNumberFormat="1" applyFont="1" applyFill="1" applyBorder="1" applyAlignment="1">
      <alignment horizontal="center"/>
    </xf>
    <xf numFmtId="49" fontId="55" fillId="4" borderId="1" xfId="0" applyNumberFormat="1" applyFont="1" applyFill="1" applyBorder="1" applyAlignment="1">
      <alignment horizontal="center"/>
    </xf>
    <xf numFmtId="49" fontId="49" fillId="0" borderId="6" xfId="0" applyNumberFormat="1" applyFont="1" applyBorder="1" applyAlignment="1">
      <alignment horizontal="center" wrapText="1"/>
    </xf>
    <xf numFmtId="49" fontId="49" fillId="0" borderId="5" xfId="0" applyNumberFormat="1" applyFont="1" applyBorder="1" applyAlignment="1">
      <alignment horizontal="center" vertical="center" wrapText="1"/>
    </xf>
    <xf numFmtId="49" fontId="49" fillId="0" borderId="6" xfId="0" applyNumberFormat="1" applyFont="1" applyBorder="1" applyAlignment="1">
      <alignment horizontal="center" vertical="center" wrapText="1"/>
    </xf>
    <xf numFmtId="49" fontId="49" fillId="0" borderId="10" xfId="0" applyNumberFormat="1" applyFont="1" applyBorder="1" applyAlignment="1">
      <alignment horizontal="center" vertical="center" wrapText="1"/>
    </xf>
    <xf numFmtId="0" fontId="12" fillId="6" borderId="0" xfId="0" applyFont="1" applyFill="1" applyAlignment="1" applyProtection="1">
      <alignment horizontal="center" vertical="center" wrapText="1" readingOrder="1"/>
      <protection locked="0"/>
    </xf>
    <xf numFmtId="0" fontId="12" fillId="6" borderId="9" xfId="0" applyFont="1" applyFill="1" applyBorder="1" applyAlignment="1" applyProtection="1">
      <alignment horizontal="center" vertical="center" wrapText="1" readingOrder="1"/>
      <protection locked="0"/>
    </xf>
    <xf numFmtId="0" fontId="20" fillId="0" borderId="48" xfId="0" applyFont="1" applyBorder="1" applyAlignment="1">
      <alignment horizontal="left" wrapText="1"/>
    </xf>
    <xf numFmtId="0" fontId="20" fillId="0" borderId="0" xfId="0" applyFont="1" applyAlignment="1">
      <alignment horizontal="left" wrapText="1"/>
    </xf>
    <xf numFmtId="0" fontId="40" fillId="0" borderId="48" xfId="0" applyFont="1" applyBorder="1" applyAlignment="1">
      <alignment horizontal="left" wrapText="1"/>
    </xf>
    <xf numFmtId="0" fontId="40" fillId="0" borderId="0" xfId="0" applyFont="1" applyAlignment="1">
      <alignment horizontal="left" wrapText="1"/>
    </xf>
    <xf numFmtId="0" fontId="30" fillId="0" borderId="48" xfId="0" applyFont="1" applyBorder="1" applyAlignment="1">
      <alignment horizontal="left" wrapText="1"/>
    </xf>
    <xf numFmtId="0" fontId="30" fillId="0" borderId="0" xfId="0" applyFont="1" applyAlignment="1">
      <alignment horizontal="left" wrapText="1"/>
    </xf>
    <xf numFmtId="49" fontId="26" fillId="3" borderId="5" xfId="0" applyNumberFormat="1" applyFont="1" applyFill="1" applyBorder="1" applyAlignment="1" applyProtection="1">
      <alignment horizontal="left" vertical="center" wrapText="1" readingOrder="1"/>
      <protection locked="0"/>
    </xf>
    <xf numFmtId="49" fontId="26" fillId="3" borderId="10" xfId="0" applyNumberFormat="1" applyFont="1" applyFill="1" applyBorder="1" applyAlignment="1" applyProtection="1">
      <alignment horizontal="left" vertical="center" wrapText="1" readingOrder="1"/>
      <protection locked="0"/>
    </xf>
    <xf numFmtId="49" fontId="23" fillId="3" borderId="5" xfId="0" applyNumberFormat="1" applyFont="1" applyFill="1" applyBorder="1" applyAlignment="1" applyProtection="1">
      <alignment horizontal="left" vertical="center" wrapText="1" readingOrder="1"/>
      <protection locked="0"/>
    </xf>
    <xf numFmtId="49" fontId="23" fillId="3" borderId="6" xfId="0" applyNumberFormat="1" applyFont="1" applyFill="1" applyBorder="1" applyAlignment="1" applyProtection="1">
      <alignment horizontal="left" vertical="center" wrapText="1" readingOrder="1"/>
      <protection locked="0"/>
    </xf>
    <xf numFmtId="0" fontId="41" fillId="0" borderId="48" xfId="0" applyFont="1" applyBorder="1" applyAlignment="1">
      <alignment horizontal="left" wrapText="1"/>
    </xf>
    <xf numFmtId="0" fontId="41" fillId="0" borderId="0" xfId="0" applyFont="1" applyAlignment="1">
      <alignment horizontal="left" wrapText="1"/>
    </xf>
    <xf numFmtId="0" fontId="39" fillId="16" borderId="48" xfId="0" applyFont="1" applyFill="1" applyBorder="1" applyAlignment="1">
      <alignment horizontal="left" vertical="center" wrapText="1"/>
    </xf>
    <xf numFmtId="0" fontId="39" fillId="16" borderId="0" xfId="0" applyFont="1" applyFill="1" applyAlignment="1">
      <alignment horizontal="left" vertical="center" wrapText="1"/>
    </xf>
    <xf numFmtId="0" fontId="29" fillId="4" borderId="6" xfId="0" applyFont="1" applyFill="1" applyBorder="1" applyAlignment="1" applyProtection="1">
      <alignment horizontal="center" vertical="center" wrapText="1" readingOrder="1"/>
      <protection locked="0"/>
    </xf>
    <xf numFmtId="9" fontId="12" fillId="7" borderId="27" xfId="2" applyFont="1" applyFill="1" applyBorder="1" applyAlignment="1">
      <alignment horizontal="center"/>
    </xf>
    <xf numFmtId="49" fontId="26" fillId="3" borderId="6" xfId="0" applyNumberFormat="1" applyFont="1" applyFill="1" applyBorder="1" applyAlignment="1" applyProtection="1">
      <alignment horizontal="left" vertical="center" wrapText="1" readingOrder="1"/>
      <protection locked="0"/>
    </xf>
    <xf numFmtId="0" fontId="33" fillId="0" borderId="0" xfId="0" applyFont="1" applyAlignment="1">
      <alignment horizontal="left" wrapText="1"/>
    </xf>
    <xf numFmtId="0" fontId="59" fillId="0" borderId="0" xfId="0" applyFont="1" applyAlignment="1">
      <alignment horizontal="left" wrapText="1"/>
    </xf>
    <xf numFmtId="0" fontId="31" fillId="0" borderId="48" xfId="0" applyFont="1" applyBorder="1" applyAlignment="1">
      <alignment horizontal="left" wrapText="1"/>
    </xf>
    <xf numFmtId="0" fontId="31" fillId="0" borderId="0" xfId="0" applyFont="1" applyAlignment="1">
      <alignment horizontal="left" wrapText="1"/>
    </xf>
    <xf numFmtId="0" fontId="22" fillId="0" borderId="0" xfId="0" applyFont="1" applyAlignment="1">
      <alignment horizontal="left" wrapText="1"/>
    </xf>
    <xf numFmtId="164" fontId="13" fillId="6" borderId="22" xfId="0" applyNumberFormat="1" applyFont="1" applyFill="1" applyBorder="1" applyAlignment="1" applyProtection="1">
      <alignment horizontal="center" vertical="center" wrapText="1" readingOrder="1"/>
      <protection locked="0"/>
    </xf>
    <xf numFmtId="0" fontId="46" fillId="0" borderId="48" xfId="0" applyFont="1" applyBorder="1" applyAlignment="1">
      <alignment horizontal="left" vertical="center" wrapText="1"/>
    </xf>
    <xf numFmtId="0" fontId="46" fillId="0" borderId="0" xfId="0" applyFont="1" applyAlignment="1">
      <alignment horizontal="left" vertical="center" wrapText="1"/>
    </xf>
    <xf numFmtId="49" fontId="13" fillId="3" borderId="22" xfId="0" applyNumberFormat="1" applyFont="1" applyFill="1" applyBorder="1" applyAlignment="1" applyProtection="1">
      <alignment horizontal="center" vertical="center" wrapText="1" readingOrder="1"/>
      <protection locked="0"/>
    </xf>
    <xf numFmtId="49" fontId="13" fillId="3" borderId="27" xfId="0" applyNumberFormat="1" applyFont="1" applyFill="1" applyBorder="1" applyAlignment="1" applyProtection="1">
      <alignment horizontal="center" vertical="center" wrapText="1" readingOrder="1"/>
      <protection locked="0"/>
    </xf>
    <xf numFmtId="49" fontId="32" fillId="3" borderId="5" xfId="0" applyNumberFormat="1" applyFont="1" applyFill="1" applyBorder="1" applyAlignment="1" applyProtection="1">
      <alignment horizontal="left" vertical="center" wrapText="1" readingOrder="1"/>
      <protection locked="0"/>
    </xf>
    <xf numFmtId="49" fontId="32" fillId="3" borderId="10" xfId="0" applyNumberFormat="1" applyFont="1" applyFill="1" applyBorder="1" applyAlignment="1" applyProtection="1">
      <alignment horizontal="left" vertical="center" wrapText="1" readingOrder="1"/>
      <protection locked="0"/>
    </xf>
    <xf numFmtId="49" fontId="23" fillId="3" borderId="4" xfId="0" applyNumberFormat="1" applyFont="1" applyFill="1" applyBorder="1" applyAlignment="1" applyProtection="1">
      <alignment horizontal="center" vertical="center" wrapText="1" readingOrder="1"/>
      <protection locked="0"/>
    </xf>
    <xf numFmtId="0" fontId="13" fillId="0" borderId="48" xfId="0" applyFont="1" applyBorder="1" applyAlignment="1">
      <alignment horizontal="left" wrapText="1"/>
    </xf>
    <xf numFmtId="0" fontId="13" fillId="0" borderId="0" xfId="0" applyFont="1" applyAlignment="1">
      <alignment horizontal="left" wrapText="1"/>
    </xf>
    <xf numFmtId="49" fontId="13" fillId="3" borderId="25" xfId="0" applyNumberFormat="1" applyFont="1" applyFill="1" applyBorder="1" applyAlignment="1" applyProtection="1">
      <alignment horizontal="center" vertical="center" wrapText="1" readingOrder="1"/>
      <protection locked="0"/>
    </xf>
    <xf numFmtId="49" fontId="26" fillId="3" borderId="5" xfId="0" applyNumberFormat="1" applyFont="1" applyFill="1" applyBorder="1" applyAlignment="1" applyProtection="1">
      <alignment horizontal="center" vertical="center" wrapText="1" readingOrder="1"/>
      <protection locked="0"/>
    </xf>
    <xf numFmtId="49" fontId="26" fillId="3" borderId="10" xfId="0" applyNumberFormat="1" applyFont="1" applyFill="1" applyBorder="1" applyAlignment="1" applyProtection="1">
      <alignment horizontal="center" vertical="center" wrapText="1" readingOrder="1"/>
      <protection locked="0"/>
    </xf>
    <xf numFmtId="0" fontId="43" fillId="0" borderId="48" xfId="0" applyFont="1" applyBorder="1" applyAlignment="1">
      <alignment horizontal="left" wrapText="1"/>
    </xf>
    <xf numFmtId="0" fontId="43" fillId="0" borderId="0" xfId="0" applyFont="1" applyAlignment="1">
      <alignment horizontal="left" wrapText="1"/>
    </xf>
    <xf numFmtId="0" fontId="44" fillId="0" borderId="48" xfId="0" applyFont="1" applyBorder="1" applyAlignment="1">
      <alignment horizontal="left" wrapText="1"/>
    </xf>
    <xf numFmtId="0" fontId="44" fillId="0" borderId="0" xfId="0" applyFont="1" applyAlignment="1">
      <alignment horizontal="left" wrapText="1"/>
    </xf>
    <xf numFmtId="0" fontId="45" fillId="0" borderId="48" xfId="0" applyFont="1" applyBorder="1" applyAlignment="1">
      <alignment horizontal="left" wrapText="1"/>
    </xf>
    <xf numFmtId="0" fontId="45" fillId="0" borderId="0" xfId="0" applyFont="1" applyAlignment="1">
      <alignment horizontal="left" wrapText="1"/>
    </xf>
    <xf numFmtId="49" fontId="37" fillId="6" borderId="4" xfId="0" applyNumberFormat="1" applyFont="1" applyFill="1" applyBorder="1" applyAlignment="1" applyProtection="1">
      <alignment horizontal="left" vertical="center" wrapText="1" readingOrder="1"/>
      <protection locked="0"/>
    </xf>
    <xf numFmtId="0" fontId="29" fillId="0" borderId="0" xfId="0" applyFont="1" applyAlignment="1">
      <alignment horizontal="left" vertical="center" wrapText="1"/>
    </xf>
    <xf numFmtId="0" fontId="23" fillId="7" borderId="7" xfId="0" applyFont="1" applyFill="1" applyBorder="1" applyAlignment="1">
      <alignment horizontal="left" wrapText="1"/>
    </xf>
    <xf numFmtId="0" fontId="23" fillId="7" borderId="1" xfId="0" applyFont="1" applyFill="1" applyBorder="1" applyAlignment="1">
      <alignment horizontal="left" wrapText="1"/>
    </xf>
    <xf numFmtId="0" fontId="13" fillId="0" borderId="7" xfId="0" applyFont="1" applyBorder="1" applyAlignment="1">
      <alignment horizontal="left" wrapText="1"/>
    </xf>
    <xf numFmtId="0" fontId="13" fillId="0" borderId="1" xfId="0" applyFont="1" applyBorder="1" applyAlignment="1">
      <alignment horizontal="left" wrapText="1"/>
    </xf>
    <xf numFmtId="0" fontId="57" fillId="0" borderId="7" xfId="0" applyFont="1" applyBorder="1" applyAlignment="1">
      <alignment horizontal="left" wrapText="1"/>
    </xf>
    <xf numFmtId="0" fontId="57" fillId="0" borderId="1" xfId="0" applyFont="1" applyBorder="1" applyAlignment="1">
      <alignment horizontal="left" wrapText="1"/>
    </xf>
    <xf numFmtId="0" fontId="13" fillId="8" borderId="7" xfId="0" applyFont="1" applyFill="1" applyBorder="1" applyAlignment="1">
      <alignment horizontal="left" wrapText="1"/>
    </xf>
    <xf numFmtId="0" fontId="13" fillId="8" borderId="1" xfId="0" applyFont="1" applyFill="1" applyBorder="1" applyAlignment="1">
      <alignment horizontal="left" wrapText="1"/>
    </xf>
    <xf numFmtId="0" fontId="49" fillId="0" borderId="7" xfId="0" applyFont="1" applyBorder="1" applyAlignment="1">
      <alignment horizontal="left" wrapText="1"/>
    </xf>
    <xf numFmtId="0" fontId="49" fillId="0" borderId="1" xfId="0" applyFont="1" applyBorder="1" applyAlignment="1">
      <alignment horizontal="left" wrapText="1"/>
    </xf>
    <xf numFmtId="0" fontId="49" fillId="0" borderId="7" xfId="0" applyFont="1" applyBorder="1" applyAlignment="1">
      <alignment horizontal="right" wrapText="1"/>
    </xf>
    <xf numFmtId="0" fontId="49" fillId="0" borderId="1" xfId="0" applyFont="1" applyBorder="1" applyAlignment="1">
      <alignment horizontal="right" wrapText="1"/>
    </xf>
    <xf numFmtId="0" fontId="58" fillId="0" borderId="7" xfId="0" applyFont="1" applyBorder="1" applyAlignment="1">
      <alignment horizontal="left" wrapText="1"/>
    </xf>
    <xf numFmtId="0" fontId="58" fillId="0" borderId="57" xfId="0" applyFont="1" applyBorder="1" applyAlignment="1">
      <alignment horizontal="left" wrapText="1"/>
    </xf>
    <xf numFmtId="0" fontId="58" fillId="0" borderId="1" xfId="0" applyFont="1" applyBorder="1" applyAlignment="1">
      <alignment horizontal="left" wrapText="1"/>
    </xf>
    <xf numFmtId="0" fontId="56" fillId="0" borderId="7" xfId="0" applyFont="1" applyBorder="1" applyAlignment="1">
      <alignment horizontal="left" wrapText="1"/>
    </xf>
    <xf numFmtId="0" fontId="56" fillId="0" borderId="57" xfId="0" applyFont="1" applyBorder="1" applyAlignment="1">
      <alignment horizontal="left" wrapText="1"/>
    </xf>
    <xf numFmtId="0" fontId="56" fillId="0" borderId="1" xfId="0" applyFont="1" applyBorder="1" applyAlignment="1">
      <alignment horizontal="left" wrapText="1"/>
    </xf>
    <xf numFmtId="164" fontId="13" fillId="0" borderId="4" xfId="0" applyNumberFormat="1" applyFont="1" applyFill="1" applyBorder="1" applyAlignment="1" applyProtection="1">
      <alignment horizontal="center" vertical="center" wrapText="1" readingOrder="1"/>
      <protection locked="0"/>
    </xf>
  </cellXfs>
  <cellStyles count="7">
    <cellStyle name="Įprastas" xfId="0" builtinId="0"/>
    <cellStyle name="Įprastas 2" xfId="3" xr:uid="{6C92F47C-A5D2-4B48-89AF-A8DB2DA1513F}"/>
    <cellStyle name="Įprastas 3" xfId="5" xr:uid="{F5A132D9-8169-4B72-97F9-DA102E8A6112}"/>
    <cellStyle name="Įprastas 4" xfId="6" xr:uid="{9AA412DB-30AB-432E-95A4-A5327DEC2544}"/>
    <cellStyle name="Normal 2" xfId="1" xr:uid="{00000000-0005-0000-0000-000001000000}"/>
    <cellStyle name="Procentai" xfId="2" builtinId="5"/>
    <cellStyle name="Procentai 2" xfId="4" xr:uid="{F2875B6F-75E1-4B8F-939E-2C46586BA2CF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00"/>
      <rgbColor rgb="00C0C0C0"/>
      <rgbColor rgb="00DCDCDC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bendra!$J$3</c:f>
              <c:strCache>
                <c:ptCount val="1"/>
                <c:pt idx="0">
                  <c:v>2024-ųjų m. asignavimai ir kitos lėšos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bendra!$I$4:$I$10</c:f>
              <c:strCache>
                <c:ptCount val="7"/>
                <c:pt idx="0">
                  <c:v>001 Savivaldybės valdymo programa</c:v>
                </c:pt>
                <c:pt idx="1">
                  <c:v>002 Socialinės apsaugos ir sveikatos priežiūros programa</c:v>
                </c:pt>
                <c:pt idx="2">
                  <c:v>003 Švietimo ir sporto programa</c:v>
                </c:pt>
                <c:pt idx="3">
                  <c:v>004 Kultūros ir turizmo programa</c:v>
                </c:pt>
                <c:pt idx="4">
                  <c:v>005 Infrastruktūros objektų priežiūros ir plėtros programa</c:v>
                </c:pt>
                <c:pt idx="5">
                  <c:v>006 Ekonomikos, žemės ūkio ir aplinkos apsaugos programa</c:v>
                </c:pt>
                <c:pt idx="6">
                  <c:v>007 Bendruomeninės veiklos ir jaunimo rėmimo programa</c:v>
                </c:pt>
              </c:strCache>
            </c:strRef>
          </c:cat>
          <c:val>
            <c:numRef>
              <c:f>bendra!$J$4:$J$10</c:f>
              <c:numCache>
                <c:formatCode>0.000</c:formatCode>
                <c:ptCount val="7"/>
                <c:pt idx="0">
                  <c:v>9673.0999999999985</c:v>
                </c:pt>
                <c:pt idx="1">
                  <c:v>19413.7</c:v>
                </c:pt>
                <c:pt idx="2">
                  <c:v>22199.4</c:v>
                </c:pt>
                <c:pt idx="3">
                  <c:v>4391.1000000000004</c:v>
                </c:pt>
                <c:pt idx="4">
                  <c:v>3787.7</c:v>
                </c:pt>
                <c:pt idx="5">
                  <c:v>2041.4</c:v>
                </c:pt>
                <c:pt idx="6">
                  <c:v>391.3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C0-4456-8F3A-2D95C4D6C890}"/>
            </c:ext>
          </c:extLst>
        </c:ser>
        <c:ser>
          <c:idx val="1"/>
          <c:order val="1"/>
          <c:tx>
            <c:strRef>
              <c:f>bendra!$K$3</c:f>
              <c:strCache>
                <c:ptCount val="1"/>
                <c:pt idx="0">
                  <c:v>2025-ųjų m. asignavimai ir kitos lėšos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bendra!$I$4:$I$10</c:f>
              <c:strCache>
                <c:ptCount val="7"/>
                <c:pt idx="0">
                  <c:v>001 Savivaldybės valdymo programa</c:v>
                </c:pt>
                <c:pt idx="1">
                  <c:v>002 Socialinės apsaugos ir sveikatos priežiūros programa</c:v>
                </c:pt>
                <c:pt idx="2">
                  <c:v>003 Švietimo ir sporto programa</c:v>
                </c:pt>
                <c:pt idx="3">
                  <c:v>004 Kultūros ir turizmo programa</c:v>
                </c:pt>
                <c:pt idx="4">
                  <c:v>005 Infrastruktūros objektų priežiūros ir plėtros programa</c:v>
                </c:pt>
                <c:pt idx="5">
                  <c:v>006 Ekonomikos, žemės ūkio ir aplinkos apsaugos programa</c:v>
                </c:pt>
                <c:pt idx="6">
                  <c:v>007 Bendruomeninės veiklos ir jaunimo rėmimo programa</c:v>
                </c:pt>
              </c:strCache>
            </c:strRef>
          </c:cat>
          <c:val>
            <c:numRef>
              <c:f>bendra!$K$4:$K$10</c:f>
              <c:numCache>
                <c:formatCode>0.000</c:formatCode>
                <c:ptCount val="7"/>
                <c:pt idx="0">
                  <c:v>10088.1</c:v>
                </c:pt>
                <c:pt idx="1">
                  <c:v>20767.199999999997</c:v>
                </c:pt>
                <c:pt idx="2">
                  <c:v>23907.200000000004</c:v>
                </c:pt>
                <c:pt idx="3">
                  <c:v>5035.3</c:v>
                </c:pt>
                <c:pt idx="4">
                  <c:v>4614.5</c:v>
                </c:pt>
                <c:pt idx="5">
                  <c:v>1936.7</c:v>
                </c:pt>
                <c:pt idx="6">
                  <c:v>393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2C0-4456-8F3A-2D95C4D6C890}"/>
            </c:ext>
          </c:extLst>
        </c:ser>
        <c:ser>
          <c:idx val="2"/>
          <c:order val="2"/>
          <c:tx>
            <c:strRef>
              <c:f>bendra!$L$3</c:f>
              <c:strCache>
                <c:ptCount val="1"/>
                <c:pt idx="0">
                  <c:v>2026-ųjų m. asignavimai ir kitos lėšos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bendra!$I$4:$I$10</c:f>
              <c:strCache>
                <c:ptCount val="7"/>
                <c:pt idx="0">
                  <c:v>001 Savivaldybės valdymo programa</c:v>
                </c:pt>
                <c:pt idx="1">
                  <c:v>002 Socialinės apsaugos ir sveikatos priežiūros programa</c:v>
                </c:pt>
                <c:pt idx="2">
                  <c:v>003 Švietimo ir sporto programa</c:v>
                </c:pt>
                <c:pt idx="3">
                  <c:v>004 Kultūros ir turizmo programa</c:v>
                </c:pt>
                <c:pt idx="4">
                  <c:v>005 Infrastruktūros objektų priežiūros ir plėtros programa</c:v>
                </c:pt>
                <c:pt idx="5">
                  <c:v>006 Ekonomikos, žemės ūkio ir aplinkos apsaugos programa</c:v>
                </c:pt>
                <c:pt idx="6">
                  <c:v>007 Bendruomeninės veiklos ir jaunimo rėmimo programa</c:v>
                </c:pt>
              </c:strCache>
            </c:strRef>
          </c:cat>
          <c:val>
            <c:numRef>
              <c:f>bendra!$L$4:$L$10</c:f>
              <c:numCache>
                <c:formatCode>0.000</c:formatCode>
                <c:ptCount val="7"/>
                <c:pt idx="0">
                  <c:v>10531.6</c:v>
                </c:pt>
                <c:pt idx="1">
                  <c:v>21729.7</c:v>
                </c:pt>
                <c:pt idx="2">
                  <c:v>24709.500000000004</c:v>
                </c:pt>
                <c:pt idx="3">
                  <c:v>5482</c:v>
                </c:pt>
                <c:pt idx="4">
                  <c:v>7408.3</c:v>
                </c:pt>
                <c:pt idx="5">
                  <c:v>2050.3999999999996</c:v>
                </c:pt>
                <c:pt idx="6">
                  <c:v>402.2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2C0-4456-8F3A-2D95C4D6C8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39804560"/>
        <c:axId val="1976606192"/>
      </c:barChart>
      <c:catAx>
        <c:axId val="1839804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lt-LT"/>
          </a:p>
        </c:txPr>
        <c:crossAx val="1976606192"/>
        <c:crosses val="autoZero"/>
        <c:auto val="1"/>
        <c:lblAlgn val="ctr"/>
        <c:lblOffset val="100"/>
        <c:noMultiLvlLbl val="0"/>
      </c:catAx>
      <c:valAx>
        <c:axId val="19766061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lt-LT"/>
          </a:p>
        </c:txPr>
        <c:crossAx val="183980456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8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lt-LT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65942</xdr:colOff>
      <xdr:row>12</xdr:row>
      <xdr:rowOff>58614</xdr:rowOff>
    </xdr:from>
    <xdr:to>
      <xdr:col>17</xdr:col>
      <xdr:colOff>351692</xdr:colOff>
      <xdr:row>30</xdr:row>
      <xdr:rowOff>161191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2191F4B-B433-4C15-C039-243895FE9BB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237"/>
  <sheetViews>
    <sheetView tabSelected="1" zoomScale="120" zoomScaleNormal="120" workbookViewId="0">
      <pane ySplit="6" topLeftCell="A7" activePane="bottomLeft" state="frozen"/>
      <selection pane="bottomLeft" activeCell="H12" sqref="H12"/>
    </sheetView>
  </sheetViews>
  <sheetFormatPr defaultColWidth="9.140625" defaultRowHeight="12" x14ac:dyDescent="0.2"/>
  <cols>
    <col min="1" max="1" width="11.28515625" style="37" customWidth="1"/>
    <col min="2" max="2" width="38.5703125" style="38" customWidth="1"/>
    <col min="3" max="3" width="12.85546875" style="36" hidden="1" customWidth="1"/>
    <col min="4" max="4" width="9.85546875" style="36" hidden="1" customWidth="1"/>
    <col min="5" max="5" width="15.85546875" style="36" hidden="1" customWidth="1"/>
    <col min="6" max="6" width="11.28515625" style="36" hidden="1" customWidth="1"/>
    <col min="7" max="9" width="10.7109375" style="38" customWidth="1"/>
    <col min="10" max="10" width="10.7109375" style="37" customWidth="1"/>
    <col min="11" max="11" width="10.42578125" style="38" hidden="1" customWidth="1"/>
    <col min="12" max="12" width="23.7109375" style="38" hidden="1" customWidth="1"/>
    <col min="13" max="13" width="6.28515625" style="38" hidden="1" customWidth="1"/>
    <col min="14" max="16" width="5.42578125" style="37" hidden="1" customWidth="1"/>
    <col min="17" max="17" width="22.42578125" style="61" hidden="1" customWidth="1"/>
    <col min="18" max="18" width="11.28515625" style="126" hidden="1" customWidth="1"/>
    <col min="19" max="21" width="9.28515625" style="38" hidden="1" customWidth="1"/>
    <col min="22" max="23" width="0" style="38" hidden="1" customWidth="1"/>
    <col min="24" max="16384" width="9.140625" style="38"/>
  </cols>
  <sheetData>
    <row r="1" spans="1:18" ht="17.25" customHeight="1" x14ac:dyDescent="0.2">
      <c r="G1" s="78" t="s">
        <v>0</v>
      </c>
    </row>
    <row r="2" spans="1:18" ht="17.25" customHeight="1" x14ac:dyDescent="0.2">
      <c r="G2" s="78" t="s">
        <v>1</v>
      </c>
    </row>
    <row r="3" spans="1:18" ht="16.5" customHeight="1" x14ac:dyDescent="0.2">
      <c r="G3" s="78" t="s">
        <v>2</v>
      </c>
    </row>
    <row r="4" spans="1:18" ht="27" customHeight="1" thickBot="1" x14ac:dyDescent="0.25">
      <c r="A4" s="364" t="s">
        <v>1251</v>
      </c>
      <c r="B4" s="364"/>
      <c r="C4" s="364"/>
      <c r="D4" s="364"/>
      <c r="E4" s="364"/>
      <c r="F4" s="364"/>
      <c r="G4" s="364"/>
      <c r="H4" s="364"/>
      <c r="I4" s="364"/>
      <c r="J4" s="364"/>
      <c r="K4" s="364"/>
      <c r="L4" s="364"/>
      <c r="M4" s="364"/>
      <c r="N4" s="364"/>
      <c r="O4" s="364"/>
      <c r="P4" s="364"/>
      <c r="Q4" s="43"/>
      <c r="R4" s="127"/>
    </row>
    <row r="5" spans="1:18" ht="40.5" customHeight="1" x14ac:dyDescent="0.2">
      <c r="A5" s="369" t="s">
        <v>3</v>
      </c>
      <c r="B5" s="365" t="s">
        <v>4</v>
      </c>
      <c r="C5" s="371" t="s">
        <v>5</v>
      </c>
      <c r="D5" s="371" t="s">
        <v>6</v>
      </c>
      <c r="E5" s="371" t="s">
        <v>7</v>
      </c>
      <c r="F5" s="367" t="s">
        <v>1252</v>
      </c>
      <c r="G5" s="365" t="s">
        <v>8</v>
      </c>
      <c r="H5" s="365" t="s">
        <v>9</v>
      </c>
      <c r="I5" s="365" t="s">
        <v>10</v>
      </c>
      <c r="J5" s="375" t="s">
        <v>11</v>
      </c>
      <c r="K5" s="377" t="s">
        <v>12</v>
      </c>
      <c r="L5" s="373" t="s">
        <v>13</v>
      </c>
      <c r="M5" s="374"/>
      <c r="N5" s="373" t="s">
        <v>14</v>
      </c>
      <c r="O5" s="379"/>
      <c r="P5" s="374"/>
      <c r="Q5" s="387" t="s">
        <v>15</v>
      </c>
      <c r="R5" s="380" t="s">
        <v>16</v>
      </c>
    </row>
    <row r="6" spans="1:18" ht="40.5" customHeight="1" thickBot="1" x14ac:dyDescent="0.25">
      <c r="A6" s="370"/>
      <c r="B6" s="366"/>
      <c r="C6" s="372"/>
      <c r="D6" s="372"/>
      <c r="E6" s="372"/>
      <c r="F6" s="368"/>
      <c r="G6" s="366"/>
      <c r="H6" s="366"/>
      <c r="I6" s="366"/>
      <c r="J6" s="376"/>
      <c r="K6" s="378"/>
      <c r="L6" s="2" t="s">
        <v>17</v>
      </c>
      <c r="M6" s="2" t="s">
        <v>18</v>
      </c>
      <c r="N6" s="2">
        <v>2024</v>
      </c>
      <c r="O6" s="2">
        <v>2025</v>
      </c>
      <c r="P6" s="2">
        <v>2026</v>
      </c>
      <c r="Q6" s="388"/>
      <c r="R6" s="381"/>
    </row>
    <row r="7" spans="1:18" s="36" customFormat="1" ht="36.75" hidden="1" customHeight="1" x14ac:dyDescent="0.2">
      <c r="A7" s="79" t="s">
        <v>19</v>
      </c>
      <c r="B7" s="80" t="s">
        <v>20</v>
      </c>
      <c r="C7" s="81"/>
      <c r="D7" s="81"/>
      <c r="E7" s="82"/>
      <c r="F7" s="83">
        <f>F8+F90+F110+F186</f>
        <v>8061.0000000000009</v>
      </c>
      <c r="G7" s="83">
        <f>G8+G90+G110+G186</f>
        <v>9673.0999999999985</v>
      </c>
      <c r="H7" s="83">
        <f>H8+H90+H110+H186</f>
        <v>10088.099999999997</v>
      </c>
      <c r="I7" s="83">
        <f>I8+I90+I110+I186</f>
        <v>10531.599999999999</v>
      </c>
      <c r="J7" s="84" t="str">
        <f>J8</f>
        <v>X</v>
      </c>
      <c r="K7" s="85" t="s">
        <v>21</v>
      </c>
      <c r="L7" s="86" t="s">
        <v>21</v>
      </c>
      <c r="M7" s="86" t="s">
        <v>21</v>
      </c>
      <c r="N7" s="86" t="s">
        <v>21</v>
      </c>
      <c r="O7" s="86" t="s">
        <v>21</v>
      </c>
      <c r="P7" s="86" t="s">
        <v>21</v>
      </c>
      <c r="Q7" s="44" t="s">
        <v>21</v>
      </c>
      <c r="R7" s="128" t="s">
        <v>21</v>
      </c>
    </row>
    <row r="8" spans="1:18" ht="34.5" customHeight="1" x14ac:dyDescent="0.2">
      <c r="A8" s="358" t="s">
        <v>22</v>
      </c>
      <c r="B8" s="360" t="s">
        <v>23</v>
      </c>
      <c r="C8" s="89"/>
      <c r="D8" s="89"/>
      <c r="E8" s="90"/>
      <c r="F8" s="362">
        <f>F10+F18+F26+F34+F42+F50+F58+F66+F74+F82</f>
        <v>93.3</v>
      </c>
      <c r="G8" s="336">
        <f>G10+G18+G26+G34+G42+G50+G58+G66+G74+G82</f>
        <v>146.70000000000002</v>
      </c>
      <c r="H8" s="336">
        <f>H10+H18+H26+H34+H42+H50+H58+H66+H74+H82</f>
        <v>154.19999999999999</v>
      </c>
      <c r="I8" s="336">
        <f t="shared" ref="I8" si="0">I10+I18+I26+I34+I42+I50+I58+I66+I74+I82</f>
        <v>161.9</v>
      </c>
      <c r="J8" s="338" t="s">
        <v>21</v>
      </c>
      <c r="K8" s="94" t="s">
        <v>24</v>
      </c>
      <c r="L8" s="95" t="s">
        <v>25</v>
      </c>
      <c r="M8" s="96" t="s">
        <v>26</v>
      </c>
      <c r="N8" s="151">
        <v>94.2</v>
      </c>
      <c r="O8" s="151">
        <v>94.5</v>
      </c>
      <c r="P8" s="151">
        <v>95</v>
      </c>
      <c r="Q8" s="62" t="s">
        <v>27</v>
      </c>
      <c r="R8" s="340" t="s">
        <v>21</v>
      </c>
    </row>
    <row r="9" spans="1:18" ht="51" customHeight="1" x14ac:dyDescent="0.2">
      <c r="A9" s="359"/>
      <c r="B9" s="361"/>
      <c r="C9" s="89"/>
      <c r="D9" s="89"/>
      <c r="E9" s="90"/>
      <c r="F9" s="386"/>
      <c r="G9" s="382"/>
      <c r="H9" s="382"/>
      <c r="I9" s="382"/>
      <c r="J9" s="339"/>
      <c r="K9" s="94" t="s">
        <v>28</v>
      </c>
      <c r="L9" s="97" t="s">
        <v>29</v>
      </c>
      <c r="M9" s="96" t="s">
        <v>26</v>
      </c>
      <c r="N9" s="151">
        <v>43</v>
      </c>
      <c r="O9" s="151">
        <v>45</v>
      </c>
      <c r="P9" s="151">
        <v>50</v>
      </c>
      <c r="Q9" s="62" t="s">
        <v>30</v>
      </c>
      <c r="R9" s="341"/>
    </row>
    <row r="10" spans="1:18" ht="36" customHeight="1" x14ac:dyDescent="0.2">
      <c r="A10" s="105" t="s">
        <v>31</v>
      </c>
      <c r="B10" s="116" t="s">
        <v>1137</v>
      </c>
      <c r="C10" s="101" t="s">
        <v>32</v>
      </c>
      <c r="D10" s="101">
        <v>3</v>
      </c>
      <c r="E10" s="101" t="s">
        <v>33</v>
      </c>
      <c r="F10" s="102">
        <f>SUM(F11:F17)</f>
        <v>81.3</v>
      </c>
      <c r="G10" s="103">
        <f>SUM(G11:G17)</f>
        <v>132.30000000000001</v>
      </c>
      <c r="H10" s="103">
        <f t="shared" ref="H10:I10" si="1">SUM(H11:H17)</f>
        <v>139.1</v>
      </c>
      <c r="I10" s="103">
        <f t="shared" si="1"/>
        <v>146</v>
      </c>
      <c r="J10" s="118" t="s">
        <v>21</v>
      </c>
      <c r="K10" s="105" t="s">
        <v>34</v>
      </c>
      <c r="L10" s="106" t="s">
        <v>1657</v>
      </c>
      <c r="M10" s="107" t="s">
        <v>26</v>
      </c>
      <c r="N10" s="234" t="s">
        <v>35</v>
      </c>
      <c r="O10" s="234" t="s">
        <v>35</v>
      </c>
      <c r="P10" s="235" t="s">
        <v>35</v>
      </c>
      <c r="Q10" s="51" t="s">
        <v>21</v>
      </c>
      <c r="R10" s="131">
        <f>(G10-F10)/F10</f>
        <v>0.62730627306273079</v>
      </c>
    </row>
    <row r="11" spans="1:18" ht="24" x14ac:dyDescent="0.2">
      <c r="A11" s="108"/>
      <c r="B11" s="109" t="s">
        <v>36</v>
      </c>
      <c r="C11" s="110" t="s">
        <v>37</v>
      </c>
      <c r="D11" s="110" t="s">
        <v>37</v>
      </c>
      <c r="E11" s="110" t="s">
        <v>37</v>
      </c>
      <c r="F11" s="110">
        <v>81.3</v>
      </c>
      <c r="G11" s="111">
        <v>132.30000000000001</v>
      </c>
      <c r="H11" s="111">
        <v>139.1</v>
      </c>
      <c r="I11" s="111">
        <v>146</v>
      </c>
      <c r="J11" s="112" t="s">
        <v>37</v>
      </c>
      <c r="K11" s="113" t="s">
        <v>37</v>
      </c>
      <c r="L11" s="114" t="s">
        <v>37</v>
      </c>
      <c r="M11" s="114" t="s">
        <v>37</v>
      </c>
      <c r="N11" s="114" t="s">
        <v>37</v>
      </c>
      <c r="O11" s="114" t="s">
        <v>37</v>
      </c>
      <c r="P11" s="114" t="s">
        <v>37</v>
      </c>
      <c r="Q11" s="47" t="s">
        <v>37</v>
      </c>
      <c r="R11" s="130" t="s">
        <v>37</v>
      </c>
    </row>
    <row r="12" spans="1:18" ht="24" x14ac:dyDescent="0.2">
      <c r="A12" s="115"/>
      <c r="B12" s="109" t="s">
        <v>38</v>
      </c>
      <c r="C12" s="110" t="s">
        <v>37</v>
      </c>
      <c r="D12" s="110" t="s">
        <v>37</v>
      </c>
      <c r="E12" s="110" t="s">
        <v>37</v>
      </c>
      <c r="F12" s="110"/>
      <c r="G12" s="111"/>
      <c r="H12" s="111"/>
      <c r="I12" s="111"/>
      <c r="J12" s="112" t="s">
        <v>37</v>
      </c>
      <c r="K12" s="113" t="s">
        <v>37</v>
      </c>
      <c r="L12" s="114" t="s">
        <v>37</v>
      </c>
      <c r="M12" s="114" t="s">
        <v>37</v>
      </c>
      <c r="N12" s="114" t="s">
        <v>37</v>
      </c>
      <c r="O12" s="114" t="s">
        <v>37</v>
      </c>
      <c r="P12" s="114" t="s">
        <v>37</v>
      </c>
      <c r="Q12" s="47" t="s">
        <v>37</v>
      </c>
      <c r="R12" s="130" t="s">
        <v>37</v>
      </c>
    </row>
    <row r="13" spans="1:18" x14ac:dyDescent="0.2">
      <c r="A13" s="115"/>
      <c r="B13" s="109" t="s">
        <v>39</v>
      </c>
      <c r="C13" s="110" t="s">
        <v>37</v>
      </c>
      <c r="D13" s="110" t="s">
        <v>37</v>
      </c>
      <c r="E13" s="110" t="s">
        <v>37</v>
      </c>
      <c r="F13" s="110"/>
      <c r="G13" s="111"/>
      <c r="H13" s="111"/>
      <c r="I13" s="111"/>
      <c r="J13" s="112" t="s">
        <v>37</v>
      </c>
      <c r="K13" s="113" t="s">
        <v>37</v>
      </c>
      <c r="L13" s="114" t="s">
        <v>37</v>
      </c>
      <c r="M13" s="114" t="s">
        <v>37</v>
      </c>
      <c r="N13" s="114" t="s">
        <v>37</v>
      </c>
      <c r="O13" s="114" t="s">
        <v>37</v>
      </c>
      <c r="P13" s="114" t="s">
        <v>37</v>
      </c>
      <c r="Q13" s="47" t="s">
        <v>37</v>
      </c>
      <c r="R13" s="130" t="s">
        <v>37</v>
      </c>
    </row>
    <row r="14" spans="1:18" ht="24" x14ac:dyDescent="0.2">
      <c r="A14" s="115"/>
      <c r="B14" s="109" t="s">
        <v>40</v>
      </c>
      <c r="C14" s="110" t="s">
        <v>37</v>
      </c>
      <c r="D14" s="110" t="s">
        <v>37</v>
      </c>
      <c r="E14" s="110" t="s">
        <v>37</v>
      </c>
      <c r="F14" s="110"/>
      <c r="G14" s="111"/>
      <c r="H14" s="111"/>
      <c r="I14" s="111"/>
      <c r="J14" s="112" t="s">
        <v>37</v>
      </c>
      <c r="K14" s="113" t="s">
        <v>37</v>
      </c>
      <c r="L14" s="114" t="s">
        <v>37</v>
      </c>
      <c r="M14" s="114" t="s">
        <v>37</v>
      </c>
      <c r="N14" s="114" t="s">
        <v>37</v>
      </c>
      <c r="O14" s="114" t="s">
        <v>37</v>
      </c>
      <c r="P14" s="114" t="s">
        <v>37</v>
      </c>
      <c r="Q14" s="47" t="s">
        <v>37</v>
      </c>
      <c r="R14" s="130" t="s">
        <v>37</v>
      </c>
    </row>
    <row r="15" spans="1:18" x14ac:dyDescent="0.2">
      <c r="A15" s="115"/>
      <c r="B15" s="109" t="s">
        <v>41</v>
      </c>
      <c r="C15" s="110" t="s">
        <v>37</v>
      </c>
      <c r="D15" s="110" t="s">
        <v>37</v>
      </c>
      <c r="E15" s="110" t="s">
        <v>37</v>
      </c>
      <c r="F15" s="110"/>
      <c r="G15" s="111"/>
      <c r="H15" s="111"/>
      <c r="I15" s="111"/>
      <c r="J15" s="112" t="s">
        <v>37</v>
      </c>
      <c r="K15" s="113" t="s">
        <v>37</v>
      </c>
      <c r="L15" s="114" t="s">
        <v>37</v>
      </c>
      <c r="M15" s="114" t="s">
        <v>37</v>
      </c>
      <c r="N15" s="114" t="s">
        <v>37</v>
      </c>
      <c r="O15" s="114" t="s">
        <v>37</v>
      </c>
      <c r="P15" s="114" t="s">
        <v>37</v>
      </c>
      <c r="Q15" s="47" t="s">
        <v>37</v>
      </c>
      <c r="R15" s="130" t="s">
        <v>37</v>
      </c>
    </row>
    <row r="16" spans="1:18" x14ac:dyDescent="0.2">
      <c r="A16" s="115"/>
      <c r="B16" s="109" t="s">
        <v>42</v>
      </c>
      <c r="C16" s="110" t="s">
        <v>37</v>
      </c>
      <c r="D16" s="110" t="s">
        <v>37</v>
      </c>
      <c r="E16" s="110" t="s">
        <v>37</v>
      </c>
      <c r="F16" s="110"/>
      <c r="G16" s="111"/>
      <c r="H16" s="111"/>
      <c r="I16" s="111"/>
      <c r="J16" s="112" t="s">
        <v>37</v>
      </c>
      <c r="K16" s="113" t="s">
        <v>37</v>
      </c>
      <c r="L16" s="114" t="s">
        <v>37</v>
      </c>
      <c r="M16" s="114" t="s">
        <v>37</v>
      </c>
      <c r="N16" s="114" t="s">
        <v>37</v>
      </c>
      <c r="O16" s="114" t="s">
        <v>37</v>
      </c>
      <c r="P16" s="114" t="s">
        <v>37</v>
      </c>
      <c r="Q16" s="47" t="s">
        <v>37</v>
      </c>
      <c r="R16" s="130" t="s">
        <v>37</v>
      </c>
    </row>
    <row r="17" spans="1:19" x14ac:dyDescent="0.2">
      <c r="A17" s="115"/>
      <c r="B17" s="109" t="s">
        <v>43</v>
      </c>
      <c r="C17" s="110" t="s">
        <v>37</v>
      </c>
      <c r="D17" s="110" t="s">
        <v>37</v>
      </c>
      <c r="E17" s="110" t="s">
        <v>37</v>
      </c>
      <c r="F17" s="110"/>
      <c r="G17" s="111"/>
      <c r="H17" s="111"/>
      <c r="I17" s="111"/>
      <c r="J17" s="112" t="s">
        <v>37</v>
      </c>
      <c r="K17" s="113" t="s">
        <v>37</v>
      </c>
      <c r="L17" s="114" t="s">
        <v>37</v>
      </c>
      <c r="M17" s="114" t="s">
        <v>37</v>
      </c>
      <c r="N17" s="114" t="s">
        <v>37</v>
      </c>
      <c r="O17" s="114" t="s">
        <v>37</v>
      </c>
      <c r="P17" s="114" t="s">
        <v>37</v>
      </c>
      <c r="Q17" s="47" t="s">
        <v>37</v>
      </c>
      <c r="R17" s="130" t="s">
        <v>37</v>
      </c>
    </row>
    <row r="18" spans="1:19" ht="51.75" customHeight="1" x14ac:dyDescent="0.2">
      <c r="A18" s="105" t="s">
        <v>1342</v>
      </c>
      <c r="B18" s="116" t="s">
        <v>1344</v>
      </c>
      <c r="C18" s="101" t="s">
        <v>46</v>
      </c>
      <c r="D18" s="101">
        <v>3</v>
      </c>
      <c r="E18" s="101" t="s">
        <v>199</v>
      </c>
      <c r="F18" s="102">
        <f>SUM(F19:F25)</f>
        <v>0</v>
      </c>
      <c r="G18" s="103">
        <f>SUM(G19:G25)</f>
        <v>0</v>
      </c>
      <c r="H18" s="103">
        <f>SUM(H19:H25)</f>
        <v>0</v>
      </c>
      <c r="I18" s="103">
        <f>SUM(I19:I25)</f>
        <v>0</v>
      </c>
      <c r="J18" s="118" t="s">
        <v>21</v>
      </c>
      <c r="K18" s="105" t="s">
        <v>1349</v>
      </c>
      <c r="L18" s="106" t="s">
        <v>1658</v>
      </c>
      <c r="M18" s="107" t="s">
        <v>26</v>
      </c>
      <c r="N18" s="234" t="s">
        <v>48</v>
      </c>
      <c r="O18" s="234" t="s">
        <v>48</v>
      </c>
      <c r="P18" s="235" t="s">
        <v>48</v>
      </c>
      <c r="Q18" s="51" t="s">
        <v>21</v>
      </c>
      <c r="R18" s="129" t="e">
        <f>(G18-F18)/F18</f>
        <v>#DIV/0!</v>
      </c>
      <c r="S18" s="142" t="s">
        <v>1343</v>
      </c>
    </row>
    <row r="19" spans="1:19" ht="24" x14ac:dyDescent="0.2">
      <c r="A19" s="108"/>
      <c r="B19" s="109" t="s">
        <v>36</v>
      </c>
      <c r="C19" s="110" t="s">
        <v>37</v>
      </c>
      <c r="D19" s="110" t="s">
        <v>37</v>
      </c>
      <c r="E19" s="110" t="s">
        <v>37</v>
      </c>
      <c r="F19" s="110"/>
      <c r="G19" s="111"/>
      <c r="H19" s="111"/>
      <c r="I19" s="111"/>
      <c r="J19" s="112" t="s">
        <v>37</v>
      </c>
      <c r="K19" s="113" t="s">
        <v>37</v>
      </c>
      <c r="L19" s="114" t="s">
        <v>37</v>
      </c>
      <c r="M19" s="114" t="s">
        <v>37</v>
      </c>
      <c r="N19" s="114" t="s">
        <v>37</v>
      </c>
      <c r="O19" s="114" t="s">
        <v>37</v>
      </c>
      <c r="P19" s="114" t="s">
        <v>37</v>
      </c>
      <c r="Q19" s="47" t="s">
        <v>37</v>
      </c>
      <c r="R19" s="130" t="s">
        <v>37</v>
      </c>
    </row>
    <row r="20" spans="1:19" ht="24" x14ac:dyDescent="0.2">
      <c r="A20" s="115"/>
      <c r="B20" s="109" t="s">
        <v>38</v>
      </c>
      <c r="C20" s="110" t="s">
        <v>37</v>
      </c>
      <c r="D20" s="110" t="s">
        <v>37</v>
      </c>
      <c r="E20" s="110" t="s">
        <v>37</v>
      </c>
      <c r="F20" s="110"/>
      <c r="G20" s="111"/>
      <c r="H20" s="111"/>
      <c r="I20" s="111"/>
      <c r="J20" s="112" t="s">
        <v>37</v>
      </c>
      <c r="K20" s="113" t="s">
        <v>37</v>
      </c>
      <c r="L20" s="114" t="s">
        <v>37</v>
      </c>
      <c r="M20" s="114" t="s">
        <v>37</v>
      </c>
      <c r="N20" s="114" t="s">
        <v>37</v>
      </c>
      <c r="O20" s="114" t="s">
        <v>37</v>
      </c>
      <c r="P20" s="114" t="s">
        <v>37</v>
      </c>
      <c r="Q20" s="47" t="s">
        <v>37</v>
      </c>
      <c r="R20" s="130" t="s">
        <v>37</v>
      </c>
    </row>
    <row r="21" spans="1:19" x14ac:dyDescent="0.2">
      <c r="A21" s="115"/>
      <c r="B21" s="109" t="s">
        <v>39</v>
      </c>
      <c r="C21" s="110" t="s">
        <v>37</v>
      </c>
      <c r="D21" s="110" t="s">
        <v>37</v>
      </c>
      <c r="E21" s="110" t="s">
        <v>37</v>
      </c>
      <c r="F21" s="110"/>
      <c r="G21" s="111"/>
      <c r="H21" s="111"/>
      <c r="I21" s="111"/>
      <c r="J21" s="112" t="s">
        <v>37</v>
      </c>
      <c r="K21" s="113" t="s">
        <v>37</v>
      </c>
      <c r="L21" s="114" t="s">
        <v>37</v>
      </c>
      <c r="M21" s="114" t="s">
        <v>37</v>
      </c>
      <c r="N21" s="114" t="s">
        <v>37</v>
      </c>
      <c r="O21" s="114" t="s">
        <v>37</v>
      </c>
      <c r="P21" s="114" t="s">
        <v>37</v>
      </c>
      <c r="Q21" s="47" t="s">
        <v>37</v>
      </c>
      <c r="R21" s="130" t="s">
        <v>37</v>
      </c>
    </row>
    <row r="22" spans="1:19" ht="24" x14ac:dyDescent="0.2">
      <c r="A22" s="115"/>
      <c r="B22" s="109" t="s">
        <v>40</v>
      </c>
      <c r="C22" s="110" t="s">
        <v>37</v>
      </c>
      <c r="D22" s="110" t="s">
        <v>37</v>
      </c>
      <c r="E22" s="110" t="s">
        <v>37</v>
      </c>
      <c r="F22" s="110"/>
      <c r="G22" s="111"/>
      <c r="H22" s="111"/>
      <c r="I22" s="111"/>
      <c r="J22" s="112" t="s">
        <v>37</v>
      </c>
      <c r="K22" s="113" t="s">
        <v>37</v>
      </c>
      <c r="L22" s="114" t="s">
        <v>37</v>
      </c>
      <c r="M22" s="114" t="s">
        <v>37</v>
      </c>
      <c r="N22" s="114" t="s">
        <v>37</v>
      </c>
      <c r="O22" s="114" t="s">
        <v>37</v>
      </c>
      <c r="P22" s="114" t="s">
        <v>37</v>
      </c>
      <c r="Q22" s="47" t="s">
        <v>37</v>
      </c>
      <c r="R22" s="130" t="s">
        <v>37</v>
      </c>
    </row>
    <row r="23" spans="1:19" x14ac:dyDescent="0.2">
      <c r="A23" s="115"/>
      <c r="B23" s="109" t="s">
        <v>41</v>
      </c>
      <c r="C23" s="110" t="s">
        <v>37</v>
      </c>
      <c r="D23" s="110" t="s">
        <v>37</v>
      </c>
      <c r="E23" s="110" t="s">
        <v>37</v>
      </c>
      <c r="F23" s="110"/>
      <c r="G23" s="111"/>
      <c r="H23" s="111"/>
      <c r="I23" s="111"/>
      <c r="J23" s="112" t="s">
        <v>37</v>
      </c>
      <c r="K23" s="113" t="s">
        <v>37</v>
      </c>
      <c r="L23" s="114" t="s">
        <v>37</v>
      </c>
      <c r="M23" s="114" t="s">
        <v>37</v>
      </c>
      <c r="N23" s="114" t="s">
        <v>37</v>
      </c>
      <c r="O23" s="114" t="s">
        <v>37</v>
      </c>
      <c r="P23" s="114" t="s">
        <v>37</v>
      </c>
      <c r="Q23" s="47" t="s">
        <v>37</v>
      </c>
      <c r="R23" s="130" t="s">
        <v>37</v>
      </c>
    </row>
    <row r="24" spans="1:19" x14ac:dyDescent="0.2">
      <c r="A24" s="115"/>
      <c r="B24" s="109" t="s">
        <v>42</v>
      </c>
      <c r="C24" s="110" t="s">
        <v>37</v>
      </c>
      <c r="D24" s="110" t="s">
        <v>37</v>
      </c>
      <c r="E24" s="110" t="s">
        <v>37</v>
      </c>
      <c r="F24" s="110"/>
      <c r="G24" s="111"/>
      <c r="H24" s="111"/>
      <c r="I24" s="111"/>
      <c r="J24" s="112" t="s">
        <v>37</v>
      </c>
      <c r="K24" s="113" t="s">
        <v>37</v>
      </c>
      <c r="L24" s="114" t="s">
        <v>37</v>
      </c>
      <c r="M24" s="114" t="s">
        <v>37</v>
      </c>
      <c r="N24" s="114" t="s">
        <v>37</v>
      </c>
      <c r="O24" s="114" t="s">
        <v>37</v>
      </c>
      <c r="P24" s="114" t="s">
        <v>37</v>
      </c>
      <c r="Q24" s="47" t="s">
        <v>37</v>
      </c>
      <c r="R24" s="130" t="s">
        <v>37</v>
      </c>
    </row>
    <row r="25" spans="1:19" x14ac:dyDescent="0.2">
      <c r="A25" s="115"/>
      <c r="B25" s="109" t="s">
        <v>43</v>
      </c>
      <c r="C25" s="110" t="s">
        <v>37</v>
      </c>
      <c r="D25" s="110" t="s">
        <v>37</v>
      </c>
      <c r="E25" s="110" t="s">
        <v>37</v>
      </c>
      <c r="F25" s="110"/>
      <c r="G25" s="111"/>
      <c r="H25" s="111"/>
      <c r="I25" s="111"/>
      <c r="J25" s="112" t="s">
        <v>37</v>
      </c>
      <c r="K25" s="113" t="s">
        <v>37</v>
      </c>
      <c r="L25" s="114" t="s">
        <v>37</v>
      </c>
      <c r="M25" s="114" t="s">
        <v>37</v>
      </c>
      <c r="N25" s="114" t="s">
        <v>37</v>
      </c>
      <c r="O25" s="114" t="s">
        <v>37</v>
      </c>
      <c r="P25" s="114" t="s">
        <v>37</v>
      </c>
      <c r="Q25" s="47" t="s">
        <v>37</v>
      </c>
      <c r="R25" s="130" t="s">
        <v>37</v>
      </c>
    </row>
    <row r="26" spans="1:19" ht="36" x14ac:dyDescent="0.2">
      <c r="A26" s="105" t="s">
        <v>1138</v>
      </c>
      <c r="B26" s="116" t="s">
        <v>1345</v>
      </c>
      <c r="C26" s="101" t="s">
        <v>49</v>
      </c>
      <c r="D26" s="101">
        <v>7</v>
      </c>
      <c r="E26" s="101" t="s">
        <v>50</v>
      </c>
      <c r="F26" s="102">
        <f>SUM(F27:F33)</f>
        <v>0</v>
      </c>
      <c r="G26" s="103">
        <f>SUM(G27:G33)</f>
        <v>0</v>
      </c>
      <c r="H26" s="103">
        <f>SUM(H27:H33)</f>
        <v>0</v>
      </c>
      <c r="I26" s="103">
        <f>SUM(I27:I33)</f>
        <v>0</v>
      </c>
      <c r="J26" s="118" t="s">
        <v>21</v>
      </c>
      <c r="K26" s="105" t="s">
        <v>47</v>
      </c>
      <c r="L26" s="106" t="s">
        <v>51</v>
      </c>
      <c r="M26" s="107" t="s">
        <v>44</v>
      </c>
      <c r="N26" s="234" t="s">
        <v>52</v>
      </c>
      <c r="O26" s="234" t="s">
        <v>52</v>
      </c>
      <c r="P26" s="235" t="s">
        <v>52</v>
      </c>
      <c r="Q26" s="51" t="s">
        <v>21</v>
      </c>
      <c r="R26" s="129" t="e">
        <f>(G26-F26)/F26</f>
        <v>#DIV/0!</v>
      </c>
      <c r="S26" s="142" t="s">
        <v>1343</v>
      </c>
    </row>
    <row r="27" spans="1:19" ht="24" x14ac:dyDescent="0.2">
      <c r="A27" s="108"/>
      <c r="B27" s="109" t="s">
        <v>36</v>
      </c>
      <c r="C27" s="110" t="s">
        <v>37</v>
      </c>
      <c r="D27" s="110" t="s">
        <v>37</v>
      </c>
      <c r="E27" s="110" t="s">
        <v>37</v>
      </c>
      <c r="F27" s="110"/>
      <c r="G27" s="111"/>
      <c r="H27" s="111"/>
      <c r="I27" s="111"/>
      <c r="J27" s="112" t="s">
        <v>37</v>
      </c>
      <c r="K27" s="113" t="s">
        <v>37</v>
      </c>
      <c r="L27" s="114" t="s">
        <v>37</v>
      </c>
      <c r="M27" s="114" t="s">
        <v>37</v>
      </c>
      <c r="N27" s="114" t="s">
        <v>37</v>
      </c>
      <c r="O27" s="114" t="s">
        <v>37</v>
      </c>
      <c r="P27" s="114" t="s">
        <v>37</v>
      </c>
      <c r="Q27" s="47" t="s">
        <v>37</v>
      </c>
      <c r="R27" s="130" t="s">
        <v>37</v>
      </c>
    </row>
    <row r="28" spans="1:19" ht="24" x14ac:dyDescent="0.2">
      <c r="A28" s="115"/>
      <c r="B28" s="109" t="s">
        <v>38</v>
      </c>
      <c r="C28" s="110" t="s">
        <v>37</v>
      </c>
      <c r="D28" s="110" t="s">
        <v>37</v>
      </c>
      <c r="E28" s="110" t="s">
        <v>37</v>
      </c>
      <c r="F28" s="110"/>
      <c r="G28" s="111"/>
      <c r="H28" s="111"/>
      <c r="I28" s="111"/>
      <c r="J28" s="112" t="s">
        <v>37</v>
      </c>
      <c r="K28" s="113" t="s">
        <v>37</v>
      </c>
      <c r="L28" s="114" t="s">
        <v>37</v>
      </c>
      <c r="M28" s="114" t="s">
        <v>37</v>
      </c>
      <c r="N28" s="114" t="s">
        <v>37</v>
      </c>
      <c r="O28" s="114" t="s">
        <v>37</v>
      </c>
      <c r="P28" s="114" t="s">
        <v>37</v>
      </c>
      <c r="Q28" s="47" t="s">
        <v>37</v>
      </c>
      <c r="R28" s="130" t="s">
        <v>37</v>
      </c>
    </row>
    <row r="29" spans="1:19" x14ac:dyDescent="0.2">
      <c r="A29" s="115"/>
      <c r="B29" s="109" t="s">
        <v>39</v>
      </c>
      <c r="C29" s="110" t="s">
        <v>37</v>
      </c>
      <c r="D29" s="110" t="s">
        <v>37</v>
      </c>
      <c r="E29" s="110" t="s">
        <v>37</v>
      </c>
      <c r="F29" s="110"/>
      <c r="G29" s="111"/>
      <c r="H29" s="111"/>
      <c r="I29" s="111"/>
      <c r="J29" s="112" t="s">
        <v>37</v>
      </c>
      <c r="K29" s="113" t="s">
        <v>37</v>
      </c>
      <c r="L29" s="114" t="s">
        <v>37</v>
      </c>
      <c r="M29" s="114" t="s">
        <v>37</v>
      </c>
      <c r="N29" s="114" t="s">
        <v>37</v>
      </c>
      <c r="O29" s="114" t="s">
        <v>37</v>
      </c>
      <c r="P29" s="114" t="s">
        <v>37</v>
      </c>
      <c r="Q29" s="47" t="s">
        <v>37</v>
      </c>
      <c r="R29" s="130" t="s">
        <v>37</v>
      </c>
    </row>
    <row r="30" spans="1:19" ht="24" x14ac:dyDescent="0.2">
      <c r="A30" s="115"/>
      <c r="B30" s="109" t="s">
        <v>40</v>
      </c>
      <c r="C30" s="110" t="s">
        <v>37</v>
      </c>
      <c r="D30" s="110" t="s">
        <v>37</v>
      </c>
      <c r="E30" s="110" t="s">
        <v>37</v>
      </c>
      <c r="F30" s="110"/>
      <c r="G30" s="111"/>
      <c r="H30" s="111"/>
      <c r="I30" s="111"/>
      <c r="J30" s="112" t="s">
        <v>37</v>
      </c>
      <c r="K30" s="113" t="s">
        <v>37</v>
      </c>
      <c r="L30" s="114" t="s">
        <v>37</v>
      </c>
      <c r="M30" s="114" t="s">
        <v>37</v>
      </c>
      <c r="N30" s="114" t="s">
        <v>37</v>
      </c>
      <c r="O30" s="114" t="s">
        <v>37</v>
      </c>
      <c r="P30" s="114" t="s">
        <v>37</v>
      </c>
      <c r="Q30" s="47" t="s">
        <v>37</v>
      </c>
      <c r="R30" s="130" t="s">
        <v>37</v>
      </c>
    </row>
    <row r="31" spans="1:19" x14ac:dyDescent="0.2">
      <c r="A31" s="115"/>
      <c r="B31" s="109" t="s">
        <v>41</v>
      </c>
      <c r="C31" s="110" t="s">
        <v>37</v>
      </c>
      <c r="D31" s="110" t="s">
        <v>37</v>
      </c>
      <c r="E31" s="110" t="s">
        <v>37</v>
      </c>
      <c r="F31" s="110"/>
      <c r="G31" s="111"/>
      <c r="H31" s="111"/>
      <c r="I31" s="111"/>
      <c r="J31" s="112" t="s">
        <v>37</v>
      </c>
      <c r="K31" s="113" t="s">
        <v>37</v>
      </c>
      <c r="L31" s="114" t="s">
        <v>37</v>
      </c>
      <c r="M31" s="114" t="s">
        <v>37</v>
      </c>
      <c r="N31" s="114" t="s">
        <v>37</v>
      </c>
      <c r="O31" s="114" t="s">
        <v>37</v>
      </c>
      <c r="P31" s="114" t="s">
        <v>37</v>
      </c>
      <c r="Q31" s="47" t="s">
        <v>37</v>
      </c>
      <c r="R31" s="130" t="s">
        <v>37</v>
      </c>
    </row>
    <row r="32" spans="1:19" x14ac:dyDescent="0.2">
      <c r="A32" s="115"/>
      <c r="B32" s="109" t="s">
        <v>42</v>
      </c>
      <c r="C32" s="110" t="s">
        <v>37</v>
      </c>
      <c r="D32" s="110" t="s">
        <v>37</v>
      </c>
      <c r="E32" s="110" t="s">
        <v>37</v>
      </c>
      <c r="F32" s="110"/>
      <c r="G32" s="111"/>
      <c r="H32" s="111"/>
      <c r="I32" s="111"/>
      <c r="J32" s="112" t="s">
        <v>37</v>
      </c>
      <c r="K32" s="113" t="s">
        <v>37</v>
      </c>
      <c r="L32" s="114" t="s">
        <v>37</v>
      </c>
      <c r="M32" s="114" t="s">
        <v>37</v>
      </c>
      <c r="N32" s="114" t="s">
        <v>37</v>
      </c>
      <c r="O32" s="114" t="s">
        <v>37</v>
      </c>
      <c r="P32" s="114" t="s">
        <v>37</v>
      </c>
      <c r="Q32" s="47" t="s">
        <v>37</v>
      </c>
      <c r="R32" s="130" t="s">
        <v>37</v>
      </c>
    </row>
    <row r="33" spans="1:19" x14ac:dyDescent="0.2">
      <c r="A33" s="115"/>
      <c r="B33" s="109" t="s">
        <v>43</v>
      </c>
      <c r="C33" s="110" t="s">
        <v>37</v>
      </c>
      <c r="D33" s="110" t="s">
        <v>37</v>
      </c>
      <c r="E33" s="110" t="s">
        <v>37</v>
      </c>
      <c r="F33" s="110"/>
      <c r="G33" s="111"/>
      <c r="H33" s="111"/>
      <c r="I33" s="111"/>
      <c r="J33" s="112" t="s">
        <v>37</v>
      </c>
      <c r="K33" s="113" t="s">
        <v>37</v>
      </c>
      <c r="L33" s="114" t="s">
        <v>37</v>
      </c>
      <c r="M33" s="114" t="s">
        <v>37</v>
      </c>
      <c r="N33" s="114" t="s">
        <v>37</v>
      </c>
      <c r="O33" s="114" t="s">
        <v>37</v>
      </c>
      <c r="P33" s="114" t="s">
        <v>37</v>
      </c>
      <c r="Q33" s="47" t="s">
        <v>37</v>
      </c>
      <c r="R33" s="130" t="s">
        <v>37</v>
      </c>
    </row>
    <row r="34" spans="1:19" ht="72" x14ac:dyDescent="0.2">
      <c r="A34" s="105" t="s">
        <v>1346</v>
      </c>
      <c r="B34" s="116" t="s">
        <v>53</v>
      </c>
      <c r="C34" s="101" t="s">
        <v>54</v>
      </c>
      <c r="D34" s="101" t="s">
        <v>55</v>
      </c>
      <c r="E34" s="101" t="s">
        <v>56</v>
      </c>
      <c r="F34" s="102">
        <f>SUM(F35:F41)</f>
        <v>12</v>
      </c>
      <c r="G34" s="103">
        <f>SUM(G35:G41)</f>
        <v>14.4</v>
      </c>
      <c r="H34" s="103">
        <f t="shared" ref="H34" si="2">SUM(H35:H41)</f>
        <v>15.1</v>
      </c>
      <c r="I34" s="103">
        <f t="shared" ref="I34" si="3">SUM(I35:I41)</f>
        <v>15.9</v>
      </c>
      <c r="J34" s="118" t="s">
        <v>57</v>
      </c>
      <c r="K34" s="105" t="s">
        <v>1531</v>
      </c>
      <c r="L34" s="106" t="s">
        <v>58</v>
      </c>
      <c r="M34" s="107" t="s">
        <v>26</v>
      </c>
      <c r="N34" s="234" t="s">
        <v>59</v>
      </c>
      <c r="O34" s="234" t="s">
        <v>60</v>
      </c>
      <c r="P34" s="235" t="s">
        <v>61</v>
      </c>
      <c r="Q34" s="51" t="s">
        <v>62</v>
      </c>
      <c r="R34" s="129">
        <f>(G34-F34)/F34</f>
        <v>0.20000000000000004</v>
      </c>
    </row>
    <row r="35" spans="1:19" ht="24" x14ac:dyDescent="0.2">
      <c r="A35" s="108"/>
      <c r="B35" s="109" t="s">
        <v>36</v>
      </c>
      <c r="C35" s="110" t="s">
        <v>37</v>
      </c>
      <c r="D35" s="110" t="s">
        <v>37</v>
      </c>
      <c r="E35" s="110" t="s">
        <v>37</v>
      </c>
      <c r="F35" s="110">
        <v>12</v>
      </c>
      <c r="G35" s="111">
        <v>14.4</v>
      </c>
      <c r="H35" s="111">
        <v>15.1</v>
      </c>
      <c r="I35" s="111">
        <v>15.9</v>
      </c>
      <c r="J35" s="112" t="s">
        <v>37</v>
      </c>
      <c r="K35" s="113" t="s">
        <v>37</v>
      </c>
      <c r="L35" s="114" t="s">
        <v>37</v>
      </c>
      <c r="M35" s="114" t="s">
        <v>37</v>
      </c>
      <c r="N35" s="114" t="s">
        <v>37</v>
      </c>
      <c r="O35" s="114" t="s">
        <v>37</v>
      </c>
      <c r="P35" s="114" t="s">
        <v>37</v>
      </c>
      <c r="Q35" s="47" t="s">
        <v>37</v>
      </c>
      <c r="R35" s="130" t="s">
        <v>37</v>
      </c>
    </row>
    <row r="36" spans="1:19" ht="24" x14ac:dyDescent="0.2">
      <c r="A36" s="115"/>
      <c r="B36" s="109" t="s">
        <v>38</v>
      </c>
      <c r="C36" s="110" t="s">
        <v>37</v>
      </c>
      <c r="D36" s="110" t="s">
        <v>37</v>
      </c>
      <c r="E36" s="110" t="s">
        <v>37</v>
      </c>
      <c r="F36" s="110"/>
      <c r="G36" s="111"/>
      <c r="H36" s="111"/>
      <c r="I36" s="111"/>
      <c r="J36" s="112" t="s">
        <v>37</v>
      </c>
      <c r="K36" s="113" t="s">
        <v>37</v>
      </c>
      <c r="L36" s="114" t="s">
        <v>37</v>
      </c>
      <c r="M36" s="114" t="s">
        <v>37</v>
      </c>
      <c r="N36" s="114" t="s">
        <v>37</v>
      </c>
      <c r="O36" s="114" t="s">
        <v>37</v>
      </c>
      <c r="P36" s="114" t="s">
        <v>37</v>
      </c>
      <c r="Q36" s="47" t="s">
        <v>37</v>
      </c>
      <c r="R36" s="130" t="s">
        <v>37</v>
      </c>
    </row>
    <row r="37" spans="1:19" x14ac:dyDescent="0.2">
      <c r="A37" s="115"/>
      <c r="B37" s="109" t="s">
        <v>39</v>
      </c>
      <c r="C37" s="110" t="s">
        <v>37</v>
      </c>
      <c r="D37" s="110" t="s">
        <v>37</v>
      </c>
      <c r="E37" s="110" t="s">
        <v>37</v>
      </c>
      <c r="F37" s="110"/>
      <c r="G37" s="111"/>
      <c r="H37" s="111"/>
      <c r="I37" s="111"/>
      <c r="J37" s="112" t="s">
        <v>37</v>
      </c>
      <c r="K37" s="113" t="s">
        <v>37</v>
      </c>
      <c r="L37" s="114" t="s">
        <v>37</v>
      </c>
      <c r="M37" s="114" t="s">
        <v>37</v>
      </c>
      <c r="N37" s="114" t="s">
        <v>37</v>
      </c>
      <c r="O37" s="114" t="s">
        <v>37</v>
      </c>
      <c r="P37" s="114" t="s">
        <v>37</v>
      </c>
      <c r="Q37" s="47" t="s">
        <v>37</v>
      </c>
      <c r="R37" s="130" t="s">
        <v>37</v>
      </c>
    </row>
    <row r="38" spans="1:19" ht="24" x14ac:dyDescent="0.2">
      <c r="A38" s="115"/>
      <c r="B38" s="109" t="s">
        <v>40</v>
      </c>
      <c r="C38" s="110" t="s">
        <v>37</v>
      </c>
      <c r="D38" s="110" t="s">
        <v>37</v>
      </c>
      <c r="E38" s="110" t="s">
        <v>37</v>
      </c>
      <c r="F38" s="110"/>
      <c r="G38" s="111"/>
      <c r="H38" s="111"/>
      <c r="I38" s="111"/>
      <c r="J38" s="112" t="s">
        <v>37</v>
      </c>
      <c r="K38" s="113" t="s">
        <v>37</v>
      </c>
      <c r="L38" s="114" t="s">
        <v>37</v>
      </c>
      <c r="M38" s="114" t="s">
        <v>37</v>
      </c>
      <c r="N38" s="114" t="s">
        <v>37</v>
      </c>
      <c r="O38" s="114" t="s">
        <v>37</v>
      </c>
      <c r="P38" s="114" t="s">
        <v>37</v>
      </c>
      <c r="Q38" s="47" t="s">
        <v>37</v>
      </c>
      <c r="R38" s="130" t="s">
        <v>37</v>
      </c>
    </row>
    <row r="39" spans="1:19" x14ac:dyDescent="0.2">
      <c r="A39" s="115"/>
      <c r="B39" s="109" t="s">
        <v>41</v>
      </c>
      <c r="C39" s="110" t="s">
        <v>37</v>
      </c>
      <c r="D39" s="110" t="s">
        <v>37</v>
      </c>
      <c r="E39" s="110" t="s">
        <v>37</v>
      </c>
      <c r="F39" s="110"/>
      <c r="G39" s="111"/>
      <c r="H39" s="111"/>
      <c r="I39" s="111"/>
      <c r="J39" s="112" t="s">
        <v>37</v>
      </c>
      <c r="K39" s="113" t="s">
        <v>37</v>
      </c>
      <c r="L39" s="114" t="s">
        <v>37</v>
      </c>
      <c r="M39" s="114" t="s">
        <v>37</v>
      </c>
      <c r="N39" s="114" t="s">
        <v>37</v>
      </c>
      <c r="O39" s="114" t="s">
        <v>37</v>
      </c>
      <c r="P39" s="114" t="s">
        <v>37</v>
      </c>
      <c r="Q39" s="47" t="s">
        <v>37</v>
      </c>
      <c r="R39" s="130" t="s">
        <v>37</v>
      </c>
    </row>
    <row r="40" spans="1:19" x14ac:dyDescent="0.2">
      <c r="A40" s="115"/>
      <c r="B40" s="109" t="s">
        <v>42</v>
      </c>
      <c r="C40" s="110" t="s">
        <v>37</v>
      </c>
      <c r="D40" s="110" t="s">
        <v>37</v>
      </c>
      <c r="E40" s="110" t="s">
        <v>37</v>
      </c>
      <c r="F40" s="110"/>
      <c r="G40" s="111"/>
      <c r="H40" s="111"/>
      <c r="I40" s="111"/>
      <c r="J40" s="112" t="s">
        <v>37</v>
      </c>
      <c r="K40" s="113" t="s">
        <v>37</v>
      </c>
      <c r="L40" s="114" t="s">
        <v>37</v>
      </c>
      <c r="M40" s="114" t="s">
        <v>37</v>
      </c>
      <c r="N40" s="114" t="s">
        <v>37</v>
      </c>
      <c r="O40" s="114" t="s">
        <v>37</v>
      </c>
      <c r="P40" s="114" t="s">
        <v>37</v>
      </c>
      <c r="Q40" s="47" t="s">
        <v>37</v>
      </c>
      <c r="R40" s="130" t="s">
        <v>37</v>
      </c>
    </row>
    <row r="41" spans="1:19" x14ac:dyDescent="0.2">
      <c r="A41" s="115"/>
      <c r="B41" s="109" t="s">
        <v>43</v>
      </c>
      <c r="C41" s="110" t="s">
        <v>37</v>
      </c>
      <c r="D41" s="110" t="s">
        <v>37</v>
      </c>
      <c r="E41" s="110" t="s">
        <v>37</v>
      </c>
      <c r="F41" s="110"/>
      <c r="G41" s="111"/>
      <c r="H41" s="111"/>
      <c r="I41" s="111"/>
      <c r="J41" s="112" t="s">
        <v>37</v>
      </c>
      <c r="K41" s="113" t="s">
        <v>37</v>
      </c>
      <c r="L41" s="114" t="s">
        <v>37</v>
      </c>
      <c r="M41" s="114" t="s">
        <v>37</v>
      </c>
      <c r="N41" s="114" t="s">
        <v>37</v>
      </c>
      <c r="O41" s="114" t="s">
        <v>37</v>
      </c>
      <c r="P41" s="114" t="s">
        <v>37</v>
      </c>
      <c r="Q41" s="47" t="s">
        <v>37</v>
      </c>
      <c r="R41" s="130" t="s">
        <v>37</v>
      </c>
    </row>
    <row r="42" spans="1:19" ht="36" x14ac:dyDescent="0.2">
      <c r="A42" s="105" t="s">
        <v>1347</v>
      </c>
      <c r="B42" s="116" t="s">
        <v>67</v>
      </c>
      <c r="C42" s="101" t="s">
        <v>68</v>
      </c>
      <c r="D42" s="101">
        <v>1</v>
      </c>
      <c r="E42" s="101" t="s">
        <v>199</v>
      </c>
      <c r="F42" s="102">
        <f>SUM(F43:F49)</f>
        <v>0</v>
      </c>
      <c r="G42" s="103">
        <f>SUM(G43:G49)</f>
        <v>0</v>
      </c>
      <c r="H42" s="103">
        <f>SUM(H43:H49)</f>
        <v>0</v>
      </c>
      <c r="I42" s="103">
        <f>SUM(I43:I49)</f>
        <v>0</v>
      </c>
      <c r="J42" s="118" t="s">
        <v>21</v>
      </c>
      <c r="K42" s="105" t="s">
        <v>1481</v>
      </c>
      <c r="L42" s="106" t="s">
        <v>70</v>
      </c>
      <c r="M42" s="107" t="s">
        <v>44</v>
      </c>
      <c r="N42" s="234" t="s">
        <v>65</v>
      </c>
      <c r="O42" s="234" t="s">
        <v>65</v>
      </c>
      <c r="P42" s="235" t="s">
        <v>65</v>
      </c>
      <c r="Q42" s="51" t="s">
        <v>21</v>
      </c>
      <c r="R42" s="129" t="e">
        <f>(G42-F42)/F42</f>
        <v>#DIV/0!</v>
      </c>
      <c r="S42" s="142" t="s">
        <v>1343</v>
      </c>
    </row>
    <row r="43" spans="1:19" ht="24" x14ac:dyDescent="0.2">
      <c r="A43" s="108"/>
      <c r="B43" s="109" t="s">
        <v>36</v>
      </c>
      <c r="C43" s="110" t="s">
        <v>37</v>
      </c>
      <c r="D43" s="110" t="s">
        <v>37</v>
      </c>
      <c r="E43" s="110" t="s">
        <v>37</v>
      </c>
      <c r="F43" s="110"/>
      <c r="G43" s="111"/>
      <c r="H43" s="111"/>
      <c r="I43" s="111"/>
      <c r="J43" s="112" t="s">
        <v>37</v>
      </c>
      <c r="K43" s="113" t="s">
        <v>37</v>
      </c>
      <c r="L43" s="114" t="s">
        <v>37</v>
      </c>
      <c r="M43" s="114" t="s">
        <v>37</v>
      </c>
      <c r="N43" s="114" t="s">
        <v>37</v>
      </c>
      <c r="O43" s="114" t="s">
        <v>37</v>
      </c>
      <c r="P43" s="114" t="s">
        <v>37</v>
      </c>
      <c r="Q43" s="47" t="s">
        <v>37</v>
      </c>
      <c r="R43" s="130" t="s">
        <v>37</v>
      </c>
    </row>
    <row r="44" spans="1:19" ht="24" x14ac:dyDescent="0.2">
      <c r="A44" s="115"/>
      <c r="B44" s="109" t="s">
        <v>38</v>
      </c>
      <c r="C44" s="110" t="s">
        <v>37</v>
      </c>
      <c r="D44" s="110" t="s">
        <v>37</v>
      </c>
      <c r="E44" s="110" t="s">
        <v>37</v>
      </c>
      <c r="F44" s="110"/>
      <c r="G44" s="111"/>
      <c r="H44" s="111"/>
      <c r="I44" s="111"/>
      <c r="J44" s="112" t="s">
        <v>37</v>
      </c>
      <c r="K44" s="113" t="s">
        <v>37</v>
      </c>
      <c r="L44" s="114" t="s">
        <v>37</v>
      </c>
      <c r="M44" s="114" t="s">
        <v>37</v>
      </c>
      <c r="N44" s="114" t="s">
        <v>37</v>
      </c>
      <c r="O44" s="114" t="s">
        <v>37</v>
      </c>
      <c r="P44" s="114" t="s">
        <v>37</v>
      </c>
      <c r="Q44" s="47" t="s">
        <v>37</v>
      </c>
      <c r="R44" s="130" t="s">
        <v>37</v>
      </c>
    </row>
    <row r="45" spans="1:19" x14ac:dyDescent="0.2">
      <c r="A45" s="115"/>
      <c r="B45" s="109" t="s">
        <v>39</v>
      </c>
      <c r="C45" s="110" t="s">
        <v>37</v>
      </c>
      <c r="D45" s="110" t="s">
        <v>37</v>
      </c>
      <c r="E45" s="110" t="s">
        <v>37</v>
      </c>
      <c r="F45" s="110"/>
      <c r="G45" s="111"/>
      <c r="H45" s="111"/>
      <c r="I45" s="111"/>
      <c r="J45" s="112" t="s">
        <v>37</v>
      </c>
      <c r="K45" s="113" t="s">
        <v>37</v>
      </c>
      <c r="L45" s="114" t="s">
        <v>37</v>
      </c>
      <c r="M45" s="114" t="s">
        <v>37</v>
      </c>
      <c r="N45" s="114" t="s">
        <v>37</v>
      </c>
      <c r="O45" s="114" t="s">
        <v>37</v>
      </c>
      <c r="P45" s="114" t="s">
        <v>37</v>
      </c>
      <c r="Q45" s="47" t="s">
        <v>37</v>
      </c>
      <c r="R45" s="130" t="s">
        <v>37</v>
      </c>
    </row>
    <row r="46" spans="1:19" ht="24" x14ac:dyDescent="0.2">
      <c r="A46" s="115"/>
      <c r="B46" s="109" t="s">
        <v>40</v>
      </c>
      <c r="C46" s="110" t="s">
        <v>37</v>
      </c>
      <c r="D46" s="110" t="s">
        <v>37</v>
      </c>
      <c r="E46" s="110" t="s">
        <v>37</v>
      </c>
      <c r="F46" s="110"/>
      <c r="G46" s="111"/>
      <c r="H46" s="111"/>
      <c r="I46" s="111"/>
      <c r="J46" s="112" t="s">
        <v>37</v>
      </c>
      <c r="K46" s="113" t="s">
        <v>37</v>
      </c>
      <c r="L46" s="114" t="s">
        <v>37</v>
      </c>
      <c r="M46" s="114" t="s">
        <v>37</v>
      </c>
      <c r="N46" s="114" t="s">
        <v>37</v>
      </c>
      <c r="O46" s="114" t="s">
        <v>37</v>
      </c>
      <c r="P46" s="114" t="s">
        <v>37</v>
      </c>
      <c r="Q46" s="47" t="s">
        <v>37</v>
      </c>
      <c r="R46" s="130" t="s">
        <v>37</v>
      </c>
    </row>
    <row r="47" spans="1:19" x14ac:dyDescent="0.2">
      <c r="A47" s="115"/>
      <c r="B47" s="109" t="s">
        <v>41</v>
      </c>
      <c r="C47" s="110" t="s">
        <v>37</v>
      </c>
      <c r="D47" s="110" t="s">
        <v>37</v>
      </c>
      <c r="E47" s="110" t="s">
        <v>37</v>
      </c>
      <c r="F47" s="110"/>
      <c r="G47" s="111"/>
      <c r="H47" s="111"/>
      <c r="I47" s="111"/>
      <c r="J47" s="112" t="s">
        <v>37</v>
      </c>
      <c r="K47" s="113" t="s">
        <v>37</v>
      </c>
      <c r="L47" s="114" t="s">
        <v>37</v>
      </c>
      <c r="M47" s="114" t="s">
        <v>37</v>
      </c>
      <c r="N47" s="114" t="s">
        <v>37</v>
      </c>
      <c r="O47" s="114" t="s">
        <v>37</v>
      </c>
      <c r="P47" s="114" t="s">
        <v>37</v>
      </c>
      <c r="Q47" s="47" t="s">
        <v>37</v>
      </c>
      <c r="R47" s="130" t="s">
        <v>37</v>
      </c>
    </row>
    <row r="48" spans="1:19" x14ac:dyDescent="0.2">
      <c r="A48" s="115"/>
      <c r="B48" s="109" t="s">
        <v>42</v>
      </c>
      <c r="C48" s="110" t="s">
        <v>37</v>
      </c>
      <c r="D48" s="110" t="s">
        <v>37</v>
      </c>
      <c r="E48" s="110" t="s">
        <v>37</v>
      </c>
      <c r="F48" s="110"/>
      <c r="G48" s="111"/>
      <c r="H48" s="111"/>
      <c r="I48" s="111"/>
      <c r="J48" s="112" t="s">
        <v>37</v>
      </c>
      <c r="K48" s="113" t="s">
        <v>37</v>
      </c>
      <c r="L48" s="114" t="s">
        <v>37</v>
      </c>
      <c r="M48" s="114" t="s">
        <v>37</v>
      </c>
      <c r="N48" s="114" t="s">
        <v>37</v>
      </c>
      <c r="O48" s="114" t="s">
        <v>37</v>
      </c>
      <c r="P48" s="114" t="s">
        <v>37</v>
      </c>
      <c r="Q48" s="47" t="s">
        <v>37</v>
      </c>
      <c r="R48" s="130" t="s">
        <v>37</v>
      </c>
    </row>
    <row r="49" spans="1:19" x14ac:dyDescent="0.2">
      <c r="A49" s="115"/>
      <c r="B49" s="109" t="s">
        <v>43</v>
      </c>
      <c r="C49" s="110" t="s">
        <v>37</v>
      </c>
      <c r="D49" s="110" t="s">
        <v>37</v>
      </c>
      <c r="E49" s="110" t="s">
        <v>37</v>
      </c>
      <c r="F49" s="110"/>
      <c r="G49" s="111"/>
      <c r="H49" s="111"/>
      <c r="I49" s="111"/>
      <c r="J49" s="112" t="s">
        <v>37</v>
      </c>
      <c r="K49" s="113" t="s">
        <v>37</v>
      </c>
      <c r="L49" s="114" t="s">
        <v>37</v>
      </c>
      <c r="M49" s="114" t="s">
        <v>37</v>
      </c>
      <c r="N49" s="114" t="s">
        <v>37</v>
      </c>
      <c r="O49" s="114" t="s">
        <v>37</v>
      </c>
      <c r="P49" s="114" t="s">
        <v>37</v>
      </c>
      <c r="Q49" s="47" t="s">
        <v>37</v>
      </c>
      <c r="R49" s="130" t="s">
        <v>37</v>
      </c>
    </row>
    <row r="50" spans="1:19" ht="48" x14ac:dyDescent="0.2">
      <c r="A50" s="105" t="s">
        <v>1348</v>
      </c>
      <c r="B50" s="116" t="s">
        <v>72</v>
      </c>
      <c r="C50" s="101" t="s">
        <v>73</v>
      </c>
      <c r="D50" s="101">
        <v>1</v>
      </c>
      <c r="E50" s="101" t="s">
        <v>199</v>
      </c>
      <c r="F50" s="102">
        <f>SUM(F51:F57)</f>
        <v>0</v>
      </c>
      <c r="G50" s="103">
        <f>SUM(G51:G57)</f>
        <v>0</v>
      </c>
      <c r="H50" s="103">
        <f>SUM(H51:H57)</f>
        <v>0</v>
      </c>
      <c r="I50" s="103">
        <f>SUM(I51:I57)</f>
        <v>0</v>
      </c>
      <c r="J50" s="118" t="s">
        <v>21</v>
      </c>
      <c r="K50" s="105" t="s">
        <v>1350</v>
      </c>
      <c r="L50" s="106" t="s">
        <v>75</v>
      </c>
      <c r="M50" s="107" t="s">
        <v>44</v>
      </c>
      <c r="N50" s="234" t="s">
        <v>65</v>
      </c>
      <c r="O50" s="234" t="s">
        <v>65</v>
      </c>
      <c r="P50" s="235" t="s">
        <v>65</v>
      </c>
      <c r="Q50" s="51" t="s">
        <v>21</v>
      </c>
      <c r="R50" s="129" t="e">
        <f>(G50-F50)/F50</f>
        <v>#DIV/0!</v>
      </c>
      <c r="S50" s="142" t="s">
        <v>1343</v>
      </c>
    </row>
    <row r="51" spans="1:19" ht="24" x14ac:dyDescent="0.2">
      <c r="A51" s="108"/>
      <c r="B51" s="109" t="s">
        <v>36</v>
      </c>
      <c r="C51" s="110" t="s">
        <v>37</v>
      </c>
      <c r="D51" s="110" t="s">
        <v>37</v>
      </c>
      <c r="E51" s="110" t="s">
        <v>37</v>
      </c>
      <c r="F51" s="110"/>
      <c r="G51" s="111"/>
      <c r="H51" s="111"/>
      <c r="I51" s="111"/>
      <c r="J51" s="112" t="s">
        <v>37</v>
      </c>
      <c r="K51" s="113" t="s">
        <v>37</v>
      </c>
      <c r="L51" s="114" t="s">
        <v>37</v>
      </c>
      <c r="M51" s="114" t="s">
        <v>37</v>
      </c>
      <c r="N51" s="114" t="s">
        <v>37</v>
      </c>
      <c r="O51" s="114" t="s">
        <v>37</v>
      </c>
      <c r="P51" s="114" t="s">
        <v>37</v>
      </c>
      <c r="Q51" s="47" t="s">
        <v>37</v>
      </c>
      <c r="R51" s="130" t="s">
        <v>37</v>
      </c>
    </row>
    <row r="52" spans="1:19" ht="24" x14ac:dyDescent="0.2">
      <c r="A52" s="115"/>
      <c r="B52" s="109" t="s">
        <v>38</v>
      </c>
      <c r="C52" s="110" t="s">
        <v>37</v>
      </c>
      <c r="D52" s="110" t="s">
        <v>37</v>
      </c>
      <c r="E52" s="110" t="s">
        <v>37</v>
      </c>
      <c r="F52" s="110"/>
      <c r="G52" s="111"/>
      <c r="H52" s="111"/>
      <c r="I52" s="111"/>
      <c r="J52" s="112" t="s">
        <v>37</v>
      </c>
      <c r="K52" s="113" t="s">
        <v>37</v>
      </c>
      <c r="L52" s="114" t="s">
        <v>37</v>
      </c>
      <c r="M52" s="114" t="s">
        <v>37</v>
      </c>
      <c r="N52" s="114" t="s">
        <v>37</v>
      </c>
      <c r="O52" s="114" t="s">
        <v>37</v>
      </c>
      <c r="P52" s="114" t="s">
        <v>37</v>
      </c>
      <c r="Q52" s="47" t="s">
        <v>37</v>
      </c>
      <c r="R52" s="130" t="s">
        <v>37</v>
      </c>
    </row>
    <row r="53" spans="1:19" x14ac:dyDescent="0.2">
      <c r="A53" s="115"/>
      <c r="B53" s="109" t="s">
        <v>39</v>
      </c>
      <c r="C53" s="110" t="s">
        <v>37</v>
      </c>
      <c r="D53" s="110" t="s">
        <v>37</v>
      </c>
      <c r="E53" s="110" t="s">
        <v>37</v>
      </c>
      <c r="F53" s="110"/>
      <c r="G53" s="111"/>
      <c r="H53" s="111"/>
      <c r="I53" s="111"/>
      <c r="J53" s="112" t="s">
        <v>37</v>
      </c>
      <c r="K53" s="113" t="s">
        <v>37</v>
      </c>
      <c r="L53" s="114" t="s">
        <v>37</v>
      </c>
      <c r="M53" s="114" t="s">
        <v>37</v>
      </c>
      <c r="N53" s="114" t="s">
        <v>37</v>
      </c>
      <c r="O53" s="114" t="s">
        <v>37</v>
      </c>
      <c r="P53" s="114" t="s">
        <v>37</v>
      </c>
      <c r="Q53" s="47" t="s">
        <v>37</v>
      </c>
      <c r="R53" s="130" t="s">
        <v>37</v>
      </c>
    </row>
    <row r="54" spans="1:19" ht="24" x14ac:dyDescent="0.2">
      <c r="A54" s="115"/>
      <c r="B54" s="109" t="s">
        <v>40</v>
      </c>
      <c r="C54" s="110" t="s">
        <v>37</v>
      </c>
      <c r="D54" s="110" t="s">
        <v>37</v>
      </c>
      <c r="E54" s="110" t="s">
        <v>37</v>
      </c>
      <c r="F54" s="110"/>
      <c r="G54" s="111"/>
      <c r="H54" s="111"/>
      <c r="I54" s="111"/>
      <c r="J54" s="112" t="s">
        <v>37</v>
      </c>
      <c r="K54" s="113" t="s">
        <v>37</v>
      </c>
      <c r="L54" s="114" t="s">
        <v>37</v>
      </c>
      <c r="M54" s="114" t="s">
        <v>37</v>
      </c>
      <c r="N54" s="114" t="s">
        <v>37</v>
      </c>
      <c r="O54" s="114" t="s">
        <v>37</v>
      </c>
      <c r="P54" s="114" t="s">
        <v>37</v>
      </c>
      <c r="Q54" s="47" t="s">
        <v>37</v>
      </c>
      <c r="R54" s="130" t="s">
        <v>37</v>
      </c>
    </row>
    <row r="55" spans="1:19" x14ac:dyDescent="0.2">
      <c r="A55" s="115"/>
      <c r="B55" s="109" t="s">
        <v>41</v>
      </c>
      <c r="C55" s="110" t="s">
        <v>37</v>
      </c>
      <c r="D55" s="110" t="s">
        <v>37</v>
      </c>
      <c r="E55" s="110" t="s">
        <v>37</v>
      </c>
      <c r="F55" s="110"/>
      <c r="G55" s="111"/>
      <c r="H55" s="111"/>
      <c r="I55" s="111"/>
      <c r="J55" s="112" t="s">
        <v>37</v>
      </c>
      <c r="K55" s="113" t="s">
        <v>37</v>
      </c>
      <c r="L55" s="114" t="s">
        <v>37</v>
      </c>
      <c r="M55" s="114" t="s">
        <v>37</v>
      </c>
      <c r="N55" s="114" t="s">
        <v>37</v>
      </c>
      <c r="O55" s="114" t="s">
        <v>37</v>
      </c>
      <c r="P55" s="114" t="s">
        <v>37</v>
      </c>
      <c r="Q55" s="47" t="s">
        <v>37</v>
      </c>
      <c r="R55" s="130" t="s">
        <v>37</v>
      </c>
    </row>
    <row r="56" spans="1:19" x14ac:dyDescent="0.2">
      <c r="A56" s="115"/>
      <c r="B56" s="109" t="s">
        <v>42</v>
      </c>
      <c r="C56" s="110" t="s">
        <v>37</v>
      </c>
      <c r="D56" s="110" t="s">
        <v>37</v>
      </c>
      <c r="E56" s="110" t="s">
        <v>37</v>
      </c>
      <c r="F56" s="110"/>
      <c r="G56" s="111"/>
      <c r="H56" s="111"/>
      <c r="I56" s="111"/>
      <c r="J56" s="112" t="s">
        <v>37</v>
      </c>
      <c r="K56" s="113" t="s">
        <v>37</v>
      </c>
      <c r="L56" s="114" t="s">
        <v>37</v>
      </c>
      <c r="M56" s="114" t="s">
        <v>37</v>
      </c>
      <c r="N56" s="114" t="s">
        <v>37</v>
      </c>
      <c r="O56" s="114" t="s">
        <v>37</v>
      </c>
      <c r="P56" s="114" t="s">
        <v>37</v>
      </c>
      <c r="Q56" s="47" t="s">
        <v>37</v>
      </c>
      <c r="R56" s="130" t="s">
        <v>37</v>
      </c>
    </row>
    <row r="57" spans="1:19" x14ac:dyDescent="0.2">
      <c r="A57" s="115"/>
      <c r="B57" s="109" t="s">
        <v>43</v>
      </c>
      <c r="C57" s="110" t="s">
        <v>37</v>
      </c>
      <c r="D57" s="110" t="s">
        <v>37</v>
      </c>
      <c r="E57" s="110" t="s">
        <v>37</v>
      </c>
      <c r="F57" s="110"/>
      <c r="G57" s="111"/>
      <c r="H57" s="111"/>
      <c r="I57" s="111"/>
      <c r="J57" s="112" t="s">
        <v>37</v>
      </c>
      <c r="K57" s="113" t="s">
        <v>37</v>
      </c>
      <c r="L57" s="114" t="s">
        <v>37</v>
      </c>
      <c r="M57" s="114" t="s">
        <v>37</v>
      </c>
      <c r="N57" s="114" t="s">
        <v>37</v>
      </c>
      <c r="O57" s="114" t="s">
        <v>37</v>
      </c>
      <c r="P57" s="114" t="s">
        <v>37</v>
      </c>
      <c r="Q57" s="47" t="s">
        <v>37</v>
      </c>
      <c r="R57" s="130" t="s">
        <v>37</v>
      </c>
    </row>
    <row r="58" spans="1:19" ht="36" x14ac:dyDescent="0.2">
      <c r="A58" s="105" t="s">
        <v>63</v>
      </c>
      <c r="B58" s="116" t="s">
        <v>77</v>
      </c>
      <c r="C58" s="101" t="s">
        <v>78</v>
      </c>
      <c r="D58" s="101">
        <v>1</v>
      </c>
      <c r="E58" s="101" t="s">
        <v>199</v>
      </c>
      <c r="F58" s="102">
        <f>SUM(F59:F65)</f>
        <v>0</v>
      </c>
      <c r="G58" s="103">
        <f>SUM(G59:G65)</f>
        <v>0</v>
      </c>
      <c r="H58" s="103">
        <f>SUM(H59:H65)</f>
        <v>0</v>
      </c>
      <c r="I58" s="103">
        <f>SUM(I59:I65)</f>
        <v>0</v>
      </c>
      <c r="J58" s="118" t="s">
        <v>79</v>
      </c>
      <c r="K58" s="105" t="s">
        <v>64</v>
      </c>
      <c r="L58" s="106" t="s">
        <v>81</v>
      </c>
      <c r="M58" s="107" t="s">
        <v>26</v>
      </c>
      <c r="N58" s="234" t="s">
        <v>82</v>
      </c>
      <c r="O58" s="234" t="s">
        <v>83</v>
      </c>
      <c r="P58" s="235" t="s">
        <v>35</v>
      </c>
      <c r="Q58" s="51" t="s">
        <v>21</v>
      </c>
      <c r="R58" s="129" t="e">
        <f>(G58-F58)/F58</f>
        <v>#DIV/0!</v>
      </c>
      <c r="S58" s="142" t="s">
        <v>1343</v>
      </c>
    </row>
    <row r="59" spans="1:19" ht="24" x14ac:dyDescent="0.2">
      <c r="A59" s="108"/>
      <c r="B59" s="109" t="s">
        <v>36</v>
      </c>
      <c r="C59" s="110" t="s">
        <v>37</v>
      </c>
      <c r="D59" s="110" t="s">
        <v>37</v>
      </c>
      <c r="E59" s="110" t="s">
        <v>37</v>
      </c>
      <c r="F59" s="110"/>
      <c r="G59" s="111"/>
      <c r="H59" s="111"/>
      <c r="I59" s="111"/>
      <c r="J59" s="112" t="s">
        <v>37</v>
      </c>
      <c r="K59" s="113" t="s">
        <v>37</v>
      </c>
      <c r="L59" s="114" t="s">
        <v>37</v>
      </c>
      <c r="M59" s="114" t="s">
        <v>37</v>
      </c>
      <c r="N59" s="114" t="s">
        <v>37</v>
      </c>
      <c r="O59" s="114" t="s">
        <v>37</v>
      </c>
      <c r="P59" s="114" t="s">
        <v>37</v>
      </c>
      <c r="Q59" s="47" t="s">
        <v>37</v>
      </c>
      <c r="R59" s="130" t="s">
        <v>37</v>
      </c>
    </row>
    <row r="60" spans="1:19" ht="24" x14ac:dyDescent="0.2">
      <c r="A60" s="115"/>
      <c r="B60" s="109" t="s">
        <v>38</v>
      </c>
      <c r="C60" s="110" t="s">
        <v>37</v>
      </c>
      <c r="D60" s="110" t="s">
        <v>37</v>
      </c>
      <c r="E60" s="110" t="s">
        <v>37</v>
      </c>
      <c r="F60" s="110"/>
      <c r="G60" s="111"/>
      <c r="H60" s="111"/>
      <c r="I60" s="111"/>
      <c r="J60" s="112" t="s">
        <v>37</v>
      </c>
      <c r="K60" s="113" t="s">
        <v>37</v>
      </c>
      <c r="L60" s="114" t="s">
        <v>37</v>
      </c>
      <c r="M60" s="114" t="s">
        <v>37</v>
      </c>
      <c r="N60" s="114" t="s">
        <v>37</v>
      </c>
      <c r="O60" s="114" t="s">
        <v>37</v>
      </c>
      <c r="P60" s="114" t="s">
        <v>37</v>
      </c>
      <c r="Q60" s="47" t="s">
        <v>37</v>
      </c>
      <c r="R60" s="130" t="s">
        <v>37</v>
      </c>
    </row>
    <row r="61" spans="1:19" x14ac:dyDescent="0.2">
      <c r="A61" s="115"/>
      <c r="B61" s="109" t="s">
        <v>39</v>
      </c>
      <c r="C61" s="110" t="s">
        <v>37</v>
      </c>
      <c r="D61" s="110" t="s">
        <v>37</v>
      </c>
      <c r="E61" s="110" t="s">
        <v>37</v>
      </c>
      <c r="F61" s="110"/>
      <c r="G61" s="111"/>
      <c r="H61" s="111"/>
      <c r="I61" s="111"/>
      <c r="J61" s="112" t="s">
        <v>37</v>
      </c>
      <c r="K61" s="113" t="s">
        <v>37</v>
      </c>
      <c r="L61" s="114" t="s">
        <v>37</v>
      </c>
      <c r="M61" s="114" t="s">
        <v>37</v>
      </c>
      <c r="N61" s="114" t="s">
        <v>37</v>
      </c>
      <c r="O61" s="114" t="s">
        <v>37</v>
      </c>
      <c r="P61" s="114" t="s">
        <v>37</v>
      </c>
      <c r="Q61" s="47" t="s">
        <v>37</v>
      </c>
      <c r="R61" s="130" t="s">
        <v>37</v>
      </c>
    </row>
    <row r="62" spans="1:19" ht="24" x14ac:dyDescent="0.2">
      <c r="A62" s="115"/>
      <c r="B62" s="109" t="s">
        <v>40</v>
      </c>
      <c r="C62" s="110" t="s">
        <v>37</v>
      </c>
      <c r="D62" s="110" t="s">
        <v>37</v>
      </c>
      <c r="E62" s="110" t="s">
        <v>37</v>
      </c>
      <c r="F62" s="110"/>
      <c r="G62" s="111"/>
      <c r="H62" s="111"/>
      <c r="I62" s="111"/>
      <c r="J62" s="112" t="s">
        <v>37</v>
      </c>
      <c r="K62" s="113" t="s">
        <v>37</v>
      </c>
      <c r="L62" s="114" t="s">
        <v>37</v>
      </c>
      <c r="M62" s="114" t="s">
        <v>37</v>
      </c>
      <c r="N62" s="114" t="s">
        <v>37</v>
      </c>
      <c r="O62" s="114" t="s">
        <v>37</v>
      </c>
      <c r="P62" s="114" t="s">
        <v>37</v>
      </c>
      <c r="Q62" s="47" t="s">
        <v>37</v>
      </c>
      <c r="R62" s="130" t="s">
        <v>37</v>
      </c>
    </row>
    <row r="63" spans="1:19" x14ac:dyDescent="0.2">
      <c r="A63" s="115"/>
      <c r="B63" s="109" t="s">
        <v>41</v>
      </c>
      <c r="C63" s="110" t="s">
        <v>37</v>
      </c>
      <c r="D63" s="110" t="s">
        <v>37</v>
      </c>
      <c r="E63" s="110" t="s">
        <v>37</v>
      </c>
      <c r="F63" s="110"/>
      <c r="G63" s="111"/>
      <c r="H63" s="111"/>
      <c r="I63" s="111"/>
      <c r="J63" s="112" t="s">
        <v>37</v>
      </c>
      <c r="K63" s="113" t="s">
        <v>37</v>
      </c>
      <c r="L63" s="114" t="s">
        <v>37</v>
      </c>
      <c r="M63" s="114" t="s">
        <v>37</v>
      </c>
      <c r="N63" s="114" t="s">
        <v>37</v>
      </c>
      <c r="O63" s="114" t="s">
        <v>37</v>
      </c>
      <c r="P63" s="114" t="s">
        <v>37</v>
      </c>
      <c r="Q63" s="47" t="s">
        <v>37</v>
      </c>
      <c r="R63" s="130" t="s">
        <v>37</v>
      </c>
    </row>
    <row r="64" spans="1:19" x14ac:dyDescent="0.2">
      <c r="A64" s="115"/>
      <c r="B64" s="109" t="s">
        <v>42</v>
      </c>
      <c r="C64" s="110" t="s">
        <v>37</v>
      </c>
      <c r="D64" s="110" t="s">
        <v>37</v>
      </c>
      <c r="E64" s="110" t="s">
        <v>37</v>
      </c>
      <c r="F64" s="110"/>
      <c r="G64" s="111"/>
      <c r="H64" s="111"/>
      <c r="I64" s="111"/>
      <c r="J64" s="112" t="s">
        <v>37</v>
      </c>
      <c r="K64" s="113" t="s">
        <v>37</v>
      </c>
      <c r="L64" s="114" t="s">
        <v>37</v>
      </c>
      <c r="M64" s="114" t="s">
        <v>37</v>
      </c>
      <c r="N64" s="114" t="s">
        <v>37</v>
      </c>
      <c r="O64" s="114" t="s">
        <v>37</v>
      </c>
      <c r="P64" s="114" t="s">
        <v>37</v>
      </c>
      <c r="Q64" s="47" t="s">
        <v>37</v>
      </c>
      <c r="R64" s="130" t="s">
        <v>37</v>
      </c>
    </row>
    <row r="65" spans="1:19" x14ac:dyDescent="0.2">
      <c r="A65" s="115"/>
      <c r="B65" s="109" t="s">
        <v>43</v>
      </c>
      <c r="C65" s="110" t="s">
        <v>37</v>
      </c>
      <c r="D65" s="110" t="s">
        <v>37</v>
      </c>
      <c r="E65" s="110" t="s">
        <v>37</v>
      </c>
      <c r="F65" s="110"/>
      <c r="G65" s="111"/>
      <c r="H65" s="111"/>
      <c r="I65" s="111"/>
      <c r="J65" s="112" t="s">
        <v>37</v>
      </c>
      <c r="K65" s="113" t="s">
        <v>37</v>
      </c>
      <c r="L65" s="114" t="s">
        <v>37</v>
      </c>
      <c r="M65" s="114" t="s">
        <v>37</v>
      </c>
      <c r="N65" s="114" t="s">
        <v>37</v>
      </c>
      <c r="O65" s="114" t="s">
        <v>37</v>
      </c>
      <c r="P65" s="114" t="s">
        <v>37</v>
      </c>
      <c r="Q65" s="47" t="s">
        <v>37</v>
      </c>
      <c r="R65" s="130" t="s">
        <v>37</v>
      </c>
    </row>
    <row r="66" spans="1:19" ht="48" x14ac:dyDescent="0.2">
      <c r="A66" s="105" t="s">
        <v>66</v>
      </c>
      <c r="B66" s="116" t="s">
        <v>1598</v>
      </c>
      <c r="C66" s="101" t="s">
        <v>84</v>
      </c>
      <c r="D66" s="101">
        <v>1</v>
      </c>
      <c r="E66" s="101" t="s">
        <v>199</v>
      </c>
      <c r="F66" s="102">
        <f>SUM(F67:F73)</f>
        <v>0</v>
      </c>
      <c r="G66" s="103">
        <f>SUM(G67:G73)</f>
        <v>0</v>
      </c>
      <c r="H66" s="103">
        <f>SUM(H67:H73)</f>
        <v>0</v>
      </c>
      <c r="I66" s="103">
        <f>SUM(I67:I73)</f>
        <v>0</v>
      </c>
      <c r="J66" s="118" t="s">
        <v>79</v>
      </c>
      <c r="K66" s="105" t="s">
        <v>69</v>
      </c>
      <c r="L66" s="106" t="s">
        <v>1659</v>
      </c>
      <c r="M66" s="107" t="s">
        <v>26</v>
      </c>
      <c r="N66" s="234" t="s">
        <v>259</v>
      </c>
      <c r="O66" s="234" t="s">
        <v>1458</v>
      </c>
      <c r="P66" s="235" t="s">
        <v>659</v>
      </c>
      <c r="Q66" s="51" t="s">
        <v>21</v>
      </c>
      <c r="R66" s="129" t="e">
        <f>(G66-F66)/F66</f>
        <v>#DIV/0!</v>
      </c>
      <c r="S66" s="142" t="s">
        <v>1343</v>
      </c>
    </row>
    <row r="67" spans="1:19" ht="24" x14ac:dyDescent="0.2">
      <c r="A67" s="108"/>
      <c r="B67" s="109" t="s">
        <v>36</v>
      </c>
      <c r="C67" s="110" t="s">
        <v>37</v>
      </c>
      <c r="D67" s="110" t="s">
        <v>37</v>
      </c>
      <c r="E67" s="110" t="s">
        <v>37</v>
      </c>
      <c r="F67" s="110"/>
      <c r="G67" s="111"/>
      <c r="H67" s="111"/>
      <c r="I67" s="111"/>
      <c r="J67" s="112" t="s">
        <v>37</v>
      </c>
      <c r="K67" s="113" t="s">
        <v>37</v>
      </c>
      <c r="L67" s="114" t="s">
        <v>37</v>
      </c>
      <c r="M67" s="114" t="s">
        <v>37</v>
      </c>
      <c r="N67" s="114" t="s">
        <v>37</v>
      </c>
      <c r="O67" s="114" t="s">
        <v>37</v>
      </c>
      <c r="P67" s="114" t="s">
        <v>37</v>
      </c>
      <c r="Q67" s="47" t="s">
        <v>37</v>
      </c>
      <c r="R67" s="130" t="s">
        <v>37</v>
      </c>
    </row>
    <row r="68" spans="1:19" ht="24" x14ac:dyDescent="0.2">
      <c r="A68" s="115"/>
      <c r="B68" s="109" t="s">
        <v>38</v>
      </c>
      <c r="C68" s="110" t="s">
        <v>37</v>
      </c>
      <c r="D68" s="110" t="s">
        <v>37</v>
      </c>
      <c r="E68" s="110" t="s">
        <v>37</v>
      </c>
      <c r="F68" s="110"/>
      <c r="G68" s="111"/>
      <c r="H68" s="111"/>
      <c r="I68" s="111"/>
      <c r="J68" s="112" t="s">
        <v>37</v>
      </c>
      <c r="K68" s="113" t="s">
        <v>37</v>
      </c>
      <c r="L68" s="114" t="s">
        <v>37</v>
      </c>
      <c r="M68" s="114" t="s">
        <v>37</v>
      </c>
      <c r="N68" s="114" t="s">
        <v>37</v>
      </c>
      <c r="O68" s="114" t="s">
        <v>37</v>
      </c>
      <c r="P68" s="114" t="s">
        <v>37</v>
      </c>
      <c r="Q68" s="47" t="s">
        <v>37</v>
      </c>
      <c r="R68" s="130" t="s">
        <v>37</v>
      </c>
    </row>
    <row r="69" spans="1:19" x14ac:dyDescent="0.2">
      <c r="A69" s="115"/>
      <c r="B69" s="109" t="s">
        <v>39</v>
      </c>
      <c r="C69" s="110" t="s">
        <v>37</v>
      </c>
      <c r="D69" s="110" t="s">
        <v>37</v>
      </c>
      <c r="E69" s="110" t="s">
        <v>37</v>
      </c>
      <c r="F69" s="110"/>
      <c r="G69" s="111"/>
      <c r="H69" s="111"/>
      <c r="I69" s="111"/>
      <c r="J69" s="112" t="s">
        <v>37</v>
      </c>
      <c r="K69" s="113" t="s">
        <v>37</v>
      </c>
      <c r="L69" s="114" t="s">
        <v>37</v>
      </c>
      <c r="M69" s="114" t="s">
        <v>37</v>
      </c>
      <c r="N69" s="114" t="s">
        <v>37</v>
      </c>
      <c r="O69" s="114" t="s">
        <v>37</v>
      </c>
      <c r="P69" s="114" t="s">
        <v>37</v>
      </c>
      <c r="Q69" s="47" t="s">
        <v>37</v>
      </c>
      <c r="R69" s="130" t="s">
        <v>37</v>
      </c>
    </row>
    <row r="70" spans="1:19" ht="24" x14ac:dyDescent="0.2">
      <c r="A70" s="115"/>
      <c r="B70" s="109" t="s">
        <v>40</v>
      </c>
      <c r="C70" s="110" t="s">
        <v>37</v>
      </c>
      <c r="D70" s="110" t="s">
        <v>37</v>
      </c>
      <c r="E70" s="110" t="s">
        <v>37</v>
      </c>
      <c r="F70" s="110"/>
      <c r="G70" s="111"/>
      <c r="H70" s="111"/>
      <c r="I70" s="111"/>
      <c r="J70" s="112" t="s">
        <v>37</v>
      </c>
      <c r="K70" s="113" t="s">
        <v>37</v>
      </c>
      <c r="L70" s="114" t="s">
        <v>37</v>
      </c>
      <c r="M70" s="114" t="s">
        <v>37</v>
      </c>
      <c r="N70" s="114" t="s">
        <v>37</v>
      </c>
      <c r="O70" s="114" t="s">
        <v>37</v>
      </c>
      <c r="P70" s="114" t="s">
        <v>37</v>
      </c>
      <c r="Q70" s="47" t="s">
        <v>37</v>
      </c>
      <c r="R70" s="130" t="s">
        <v>37</v>
      </c>
    </row>
    <row r="71" spans="1:19" x14ac:dyDescent="0.2">
      <c r="A71" s="115"/>
      <c r="B71" s="109" t="s">
        <v>41</v>
      </c>
      <c r="C71" s="110" t="s">
        <v>37</v>
      </c>
      <c r="D71" s="110" t="s">
        <v>37</v>
      </c>
      <c r="E71" s="110" t="s">
        <v>37</v>
      </c>
      <c r="F71" s="110"/>
      <c r="G71" s="111"/>
      <c r="H71" s="111"/>
      <c r="I71" s="111"/>
      <c r="J71" s="112" t="s">
        <v>37</v>
      </c>
      <c r="K71" s="113" t="s">
        <v>37</v>
      </c>
      <c r="L71" s="114" t="s">
        <v>37</v>
      </c>
      <c r="M71" s="114" t="s">
        <v>37</v>
      </c>
      <c r="N71" s="114" t="s">
        <v>37</v>
      </c>
      <c r="O71" s="114" t="s">
        <v>37</v>
      </c>
      <c r="P71" s="114" t="s">
        <v>37</v>
      </c>
      <c r="Q71" s="47" t="s">
        <v>37</v>
      </c>
      <c r="R71" s="130" t="s">
        <v>37</v>
      </c>
    </row>
    <row r="72" spans="1:19" x14ac:dyDescent="0.2">
      <c r="A72" s="115"/>
      <c r="B72" s="109" t="s">
        <v>42</v>
      </c>
      <c r="C72" s="110" t="s">
        <v>37</v>
      </c>
      <c r="D72" s="110" t="s">
        <v>37</v>
      </c>
      <c r="E72" s="110" t="s">
        <v>37</v>
      </c>
      <c r="F72" s="110"/>
      <c r="G72" s="111"/>
      <c r="H72" s="111"/>
      <c r="I72" s="111"/>
      <c r="J72" s="112" t="s">
        <v>37</v>
      </c>
      <c r="K72" s="113" t="s">
        <v>37</v>
      </c>
      <c r="L72" s="114" t="s">
        <v>37</v>
      </c>
      <c r="M72" s="114" t="s">
        <v>37</v>
      </c>
      <c r="N72" s="114" t="s">
        <v>37</v>
      </c>
      <c r="O72" s="114" t="s">
        <v>37</v>
      </c>
      <c r="P72" s="114" t="s">
        <v>37</v>
      </c>
      <c r="Q72" s="47" t="s">
        <v>37</v>
      </c>
      <c r="R72" s="130" t="s">
        <v>37</v>
      </c>
    </row>
    <row r="73" spans="1:19" x14ac:dyDescent="0.2">
      <c r="A73" s="115"/>
      <c r="B73" s="109" t="s">
        <v>43</v>
      </c>
      <c r="C73" s="110" t="s">
        <v>37</v>
      </c>
      <c r="D73" s="110" t="s">
        <v>37</v>
      </c>
      <c r="E73" s="110" t="s">
        <v>37</v>
      </c>
      <c r="F73" s="110"/>
      <c r="G73" s="111"/>
      <c r="H73" s="111"/>
      <c r="I73" s="111"/>
      <c r="J73" s="112" t="s">
        <v>37</v>
      </c>
      <c r="K73" s="113" t="s">
        <v>37</v>
      </c>
      <c r="L73" s="114" t="s">
        <v>37</v>
      </c>
      <c r="M73" s="114" t="s">
        <v>37</v>
      </c>
      <c r="N73" s="114" t="s">
        <v>37</v>
      </c>
      <c r="O73" s="114" t="s">
        <v>37</v>
      </c>
      <c r="P73" s="114" t="s">
        <v>37</v>
      </c>
      <c r="Q73" s="47" t="s">
        <v>37</v>
      </c>
      <c r="R73" s="130" t="s">
        <v>37</v>
      </c>
    </row>
    <row r="74" spans="1:19" ht="24" x14ac:dyDescent="0.2">
      <c r="A74" s="105" t="s">
        <v>71</v>
      </c>
      <c r="B74" s="116" t="s">
        <v>85</v>
      </c>
      <c r="C74" s="101" t="s">
        <v>86</v>
      </c>
      <c r="D74" s="101">
        <v>1</v>
      </c>
      <c r="E74" s="101" t="s">
        <v>199</v>
      </c>
      <c r="F74" s="102">
        <f>SUM(F75:F81)</f>
        <v>0</v>
      </c>
      <c r="G74" s="103">
        <f>SUM(G75:G81)</f>
        <v>0</v>
      </c>
      <c r="H74" s="103">
        <f>SUM(H75:H81)</f>
        <v>0</v>
      </c>
      <c r="I74" s="103">
        <f>SUM(I75:I81)</f>
        <v>0</v>
      </c>
      <c r="J74" s="118" t="s">
        <v>21</v>
      </c>
      <c r="K74" s="105" t="s">
        <v>74</v>
      </c>
      <c r="L74" s="106" t="s">
        <v>87</v>
      </c>
      <c r="M74" s="107" t="s">
        <v>44</v>
      </c>
      <c r="N74" s="234" t="s">
        <v>65</v>
      </c>
      <c r="O74" s="234" t="s">
        <v>65</v>
      </c>
      <c r="P74" s="235" t="s">
        <v>65</v>
      </c>
      <c r="Q74" s="51" t="s">
        <v>21</v>
      </c>
      <c r="R74" s="129" t="e">
        <f>(G74-F74)/F74</f>
        <v>#DIV/0!</v>
      </c>
      <c r="S74" s="142" t="s">
        <v>1343</v>
      </c>
    </row>
    <row r="75" spans="1:19" ht="24" x14ac:dyDescent="0.2">
      <c r="A75" s="108"/>
      <c r="B75" s="109" t="s">
        <v>36</v>
      </c>
      <c r="C75" s="110" t="s">
        <v>37</v>
      </c>
      <c r="D75" s="110" t="s">
        <v>37</v>
      </c>
      <c r="E75" s="110" t="s">
        <v>37</v>
      </c>
      <c r="F75" s="110"/>
      <c r="G75" s="111"/>
      <c r="H75" s="111"/>
      <c r="I75" s="111"/>
      <c r="J75" s="112" t="s">
        <v>37</v>
      </c>
      <c r="K75" s="113" t="s">
        <v>37</v>
      </c>
      <c r="L75" s="114" t="s">
        <v>37</v>
      </c>
      <c r="M75" s="114" t="s">
        <v>37</v>
      </c>
      <c r="N75" s="114" t="s">
        <v>37</v>
      </c>
      <c r="O75" s="114" t="s">
        <v>37</v>
      </c>
      <c r="P75" s="114" t="s">
        <v>37</v>
      </c>
      <c r="Q75" s="47" t="s">
        <v>37</v>
      </c>
      <c r="R75" s="130" t="s">
        <v>37</v>
      </c>
    </row>
    <row r="76" spans="1:19" ht="24" x14ac:dyDescent="0.2">
      <c r="A76" s="115"/>
      <c r="B76" s="109" t="s">
        <v>38</v>
      </c>
      <c r="C76" s="110" t="s">
        <v>37</v>
      </c>
      <c r="D76" s="110" t="s">
        <v>37</v>
      </c>
      <c r="E76" s="110" t="s">
        <v>37</v>
      </c>
      <c r="F76" s="110"/>
      <c r="G76" s="111"/>
      <c r="H76" s="111"/>
      <c r="I76" s="111"/>
      <c r="J76" s="112" t="s">
        <v>37</v>
      </c>
      <c r="K76" s="113" t="s">
        <v>37</v>
      </c>
      <c r="L76" s="114" t="s">
        <v>37</v>
      </c>
      <c r="M76" s="114" t="s">
        <v>37</v>
      </c>
      <c r="N76" s="114" t="s">
        <v>37</v>
      </c>
      <c r="O76" s="114" t="s">
        <v>37</v>
      </c>
      <c r="P76" s="114" t="s">
        <v>37</v>
      </c>
      <c r="Q76" s="47" t="s">
        <v>37</v>
      </c>
      <c r="R76" s="130" t="s">
        <v>37</v>
      </c>
    </row>
    <row r="77" spans="1:19" x14ac:dyDescent="0.2">
      <c r="A77" s="115"/>
      <c r="B77" s="109" t="s">
        <v>39</v>
      </c>
      <c r="C77" s="110" t="s">
        <v>37</v>
      </c>
      <c r="D77" s="110" t="s">
        <v>37</v>
      </c>
      <c r="E77" s="110" t="s">
        <v>37</v>
      </c>
      <c r="F77" s="110"/>
      <c r="G77" s="111"/>
      <c r="H77" s="111"/>
      <c r="I77" s="111"/>
      <c r="J77" s="112" t="s">
        <v>37</v>
      </c>
      <c r="K77" s="113" t="s">
        <v>37</v>
      </c>
      <c r="L77" s="114" t="s">
        <v>37</v>
      </c>
      <c r="M77" s="114" t="s">
        <v>37</v>
      </c>
      <c r="N77" s="114" t="s">
        <v>37</v>
      </c>
      <c r="O77" s="114" t="s">
        <v>37</v>
      </c>
      <c r="P77" s="114" t="s">
        <v>37</v>
      </c>
      <c r="Q77" s="47" t="s">
        <v>37</v>
      </c>
      <c r="R77" s="130" t="s">
        <v>37</v>
      </c>
    </row>
    <row r="78" spans="1:19" ht="24" x14ac:dyDescent="0.2">
      <c r="A78" s="115"/>
      <c r="B78" s="109" t="s">
        <v>40</v>
      </c>
      <c r="C78" s="110" t="s">
        <v>37</v>
      </c>
      <c r="D78" s="110" t="s">
        <v>37</v>
      </c>
      <c r="E78" s="110" t="s">
        <v>37</v>
      </c>
      <c r="F78" s="110"/>
      <c r="G78" s="111"/>
      <c r="H78" s="111"/>
      <c r="I78" s="111"/>
      <c r="J78" s="112" t="s">
        <v>37</v>
      </c>
      <c r="K78" s="113" t="s">
        <v>37</v>
      </c>
      <c r="L78" s="114" t="s">
        <v>37</v>
      </c>
      <c r="M78" s="114" t="s">
        <v>37</v>
      </c>
      <c r="N78" s="114" t="s">
        <v>37</v>
      </c>
      <c r="O78" s="114" t="s">
        <v>37</v>
      </c>
      <c r="P78" s="114" t="s">
        <v>37</v>
      </c>
      <c r="Q78" s="47" t="s">
        <v>37</v>
      </c>
      <c r="R78" s="130" t="s">
        <v>37</v>
      </c>
    </row>
    <row r="79" spans="1:19" x14ac:dyDescent="0.2">
      <c r="A79" s="115"/>
      <c r="B79" s="109" t="s">
        <v>41</v>
      </c>
      <c r="C79" s="110" t="s">
        <v>37</v>
      </c>
      <c r="D79" s="110" t="s">
        <v>37</v>
      </c>
      <c r="E79" s="110" t="s">
        <v>37</v>
      </c>
      <c r="F79" s="110"/>
      <c r="G79" s="111"/>
      <c r="H79" s="111"/>
      <c r="I79" s="111"/>
      <c r="J79" s="112" t="s">
        <v>37</v>
      </c>
      <c r="K79" s="113" t="s">
        <v>37</v>
      </c>
      <c r="L79" s="114" t="s">
        <v>37</v>
      </c>
      <c r="M79" s="114" t="s">
        <v>37</v>
      </c>
      <c r="N79" s="114" t="s">
        <v>37</v>
      </c>
      <c r="O79" s="114" t="s">
        <v>37</v>
      </c>
      <c r="P79" s="114" t="s">
        <v>37</v>
      </c>
      <c r="Q79" s="47" t="s">
        <v>37</v>
      </c>
      <c r="R79" s="130" t="s">
        <v>37</v>
      </c>
    </row>
    <row r="80" spans="1:19" x14ac:dyDescent="0.2">
      <c r="A80" s="115"/>
      <c r="B80" s="109" t="s">
        <v>42</v>
      </c>
      <c r="C80" s="110" t="s">
        <v>37</v>
      </c>
      <c r="D80" s="110" t="s">
        <v>37</v>
      </c>
      <c r="E80" s="110" t="s">
        <v>37</v>
      </c>
      <c r="F80" s="110"/>
      <c r="G80" s="111"/>
      <c r="H80" s="111"/>
      <c r="I80" s="111"/>
      <c r="J80" s="112" t="s">
        <v>37</v>
      </c>
      <c r="K80" s="113" t="s">
        <v>37</v>
      </c>
      <c r="L80" s="114" t="s">
        <v>37</v>
      </c>
      <c r="M80" s="114" t="s">
        <v>37</v>
      </c>
      <c r="N80" s="114" t="s">
        <v>37</v>
      </c>
      <c r="O80" s="114" t="s">
        <v>37</v>
      </c>
      <c r="P80" s="114" t="s">
        <v>37</v>
      </c>
      <c r="Q80" s="47" t="s">
        <v>37</v>
      </c>
      <c r="R80" s="130" t="s">
        <v>37</v>
      </c>
    </row>
    <row r="81" spans="1:19" x14ac:dyDescent="0.2">
      <c r="A81" s="115"/>
      <c r="B81" s="109" t="s">
        <v>43</v>
      </c>
      <c r="C81" s="110" t="s">
        <v>37</v>
      </c>
      <c r="D81" s="110" t="s">
        <v>37</v>
      </c>
      <c r="E81" s="110" t="s">
        <v>37</v>
      </c>
      <c r="F81" s="110"/>
      <c r="G81" s="111"/>
      <c r="H81" s="111"/>
      <c r="I81" s="111"/>
      <c r="J81" s="112" t="s">
        <v>37</v>
      </c>
      <c r="K81" s="113" t="s">
        <v>37</v>
      </c>
      <c r="L81" s="114" t="s">
        <v>37</v>
      </c>
      <c r="M81" s="114" t="s">
        <v>37</v>
      </c>
      <c r="N81" s="114" t="s">
        <v>37</v>
      </c>
      <c r="O81" s="114" t="s">
        <v>37</v>
      </c>
      <c r="P81" s="114" t="s">
        <v>37</v>
      </c>
      <c r="Q81" s="47" t="s">
        <v>37</v>
      </c>
      <c r="R81" s="130" t="s">
        <v>37</v>
      </c>
    </row>
    <row r="82" spans="1:19" ht="36" x14ac:dyDescent="0.2">
      <c r="A82" s="105" t="s">
        <v>76</v>
      </c>
      <c r="B82" s="116" t="s">
        <v>88</v>
      </c>
      <c r="C82" s="101" t="s">
        <v>89</v>
      </c>
      <c r="D82" s="101">
        <v>1</v>
      </c>
      <c r="E82" s="101" t="s">
        <v>199</v>
      </c>
      <c r="F82" s="102">
        <f>SUM(F83:F89)</f>
        <v>0</v>
      </c>
      <c r="G82" s="103">
        <f>SUM(G83:G89)</f>
        <v>0</v>
      </c>
      <c r="H82" s="103">
        <f>SUM(H83:H89)</f>
        <v>0</v>
      </c>
      <c r="I82" s="103">
        <f>SUM(I83:I89)</f>
        <v>0</v>
      </c>
      <c r="J82" s="118" t="s">
        <v>21</v>
      </c>
      <c r="K82" s="105" t="s">
        <v>80</v>
      </c>
      <c r="L82" s="106" t="s">
        <v>1660</v>
      </c>
      <c r="M82" s="107" t="s">
        <v>44</v>
      </c>
      <c r="N82" s="234" t="s">
        <v>65</v>
      </c>
      <c r="O82" s="234" t="s">
        <v>65</v>
      </c>
      <c r="P82" s="235" t="s">
        <v>65</v>
      </c>
      <c r="Q82" s="51" t="s">
        <v>21</v>
      </c>
      <c r="R82" s="129" t="e">
        <f>(G82-F82)/F82</f>
        <v>#DIV/0!</v>
      </c>
      <c r="S82" s="142" t="s">
        <v>1343</v>
      </c>
    </row>
    <row r="83" spans="1:19" ht="24" x14ac:dyDescent="0.2">
      <c r="A83" s="108"/>
      <c r="B83" s="109" t="s">
        <v>36</v>
      </c>
      <c r="C83" s="110" t="s">
        <v>37</v>
      </c>
      <c r="D83" s="110" t="s">
        <v>37</v>
      </c>
      <c r="E83" s="110" t="s">
        <v>37</v>
      </c>
      <c r="F83" s="110"/>
      <c r="G83" s="111"/>
      <c r="H83" s="111"/>
      <c r="I83" s="111"/>
      <c r="J83" s="112" t="s">
        <v>37</v>
      </c>
      <c r="K83" s="113" t="s">
        <v>37</v>
      </c>
      <c r="L83" s="114" t="s">
        <v>37</v>
      </c>
      <c r="M83" s="114" t="s">
        <v>37</v>
      </c>
      <c r="N83" s="114" t="s">
        <v>37</v>
      </c>
      <c r="O83" s="114" t="s">
        <v>37</v>
      </c>
      <c r="P83" s="114" t="s">
        <v>37</v>
      </c>
      <c r="Q83" s="47" t="s">
        <v>37</v>
      </c>
      <c r="R83" s="130" t="s">
        <v>37</v>
      </c>
    </row>
    <row r="84" spans="1:19" ht="24" x14ac:dyDescent="0.2">
      <c r="A84" s="115"/>
      <c r="B84" s="109" t="s">
        <v>38</v>
      </c>
      <c r="C84" s="110" t="s">
        <v>37</v>
      </c>
      <c r="D84" s="110" t="s">
        <v>37</v>
      </c>
      <c r="E84" s="110" t="s">
        <v>37</v>
      </c>
      <c r="F84" s="110"/>
      <c r="G84" s="111"/>
      <c r="H84" s="111"/>
      <c r="I84" s="111"/>
      <c r="J84" s="112" t="s">
        <v>37</v>
      </c>
      <c r="K84" s="113" t="s">
        <v>37</v>
      </c>
      <c r="L84" s="114" t="s">
        <v>37</v>
      </c>
      <c r="M84" s="114" t="s">
        <v>37</v>
      </c>
      <c r="N84" s="114" t="s">
        <v>37</v>
      </c>
      <c r="O84" s="114" t="s">
        <v>37</v>
      </c>
      <c r="P84" s="114" t="s">
        <v>37</v>
      </c>
      <c r="Q84" s="47" t="s">
        <v>37</v>
      </c>
      <c r="R84" s="130" t="s">
        <v>37</v>
      </c>
    </row>
    <row r="85" spans="1:19" x14ac:dyDescent="0.2">
      <c r="A85" s="115"/>
      <c r="B85" s="109" t="s">
        <v>39</v>
      </c>
      <c r="C85" s="110" t="s">
        <v>37</v>
      </c>
      <c r="D85" s="110" t="s">
        <v>37</v>
      </c>
      <c r="E85" s="110" t="s">
        <v>37</v>
      </c>
      <c r="F85" s="110"/>
      <c r="G85" s="111"/>
      <c r="H85" s="111"/>
      <c r="I85" s="111"/>
      <c r="J85" s="112" t="s">
        <v>37</v>
      </c>
      <c r="K85" s="113" t="s">
        <v>37</v>
      </c>
      <c r="L85" s="114" t="s">
        <v>37</v>
      </c>
      <c r="M85" s="114" t="s">
        <v>37</v>
      </c>
      <c r="N85" s="114" t="s">
        <v>37</v>
      </c>
      <c r="O85" s="114" t="s">
        <v>37</v>
      </c>
      <c r="P85" s="114" t="s">
        <v>37</v>
      </c>
      <c r="Q85" s="47" t="s">
        <v>37</v>
      </c>
      <c r="R85" s="130" t="s">
        <v>37</v>
      </c>
    </row>
    <row r="86" spans="1:19" ht="24" x14ac:dyDescent="0.2">
      <c r="A86" s="115"/>
      <c r="B86" s="109" t="s">
        <v>40</v>
      </c>
      <c r="C86" s="110" t="s">
        <v>37</v>
      </c>
      <c r="D86" s="110" t="s">
        <v>37</v>
      </c>
      <c r="E86" s="110" t="s">
        <v>37</v>
      </c>
      <c r="F86" s="110"/>
      <c r="G86" s="111"/>
      <c r="H86" s="111"/>
      <c r="I86" s="111"/>
      <c r="J86" s="112" t="s">
        <v>37</v>
      </c>
      <c r="K86" s="113" t="s">
        <v>37</v>
      </c>
      <c r="L86" s="114" t="s">
        <v>37</v>
      </c>
      <c r="M86" s="114" t="s">
        <v>37</v>
      </c>
      <c r="N86" s="114" t="s">
        <v>37</v>
      </c>
      <c r="O86" s="114" t="s">
        <v>37</v>
      </c>
      <c r="P86" s="114" t="s">
        <v>37</v>
      </c>
      <c r="Q86" s="47" t="s">
        <v>37</v>
      </c>
      <c r="R86" s="130" t="s">
        <v>37</v>
      </c>
    </row>
    <row r="87" spans="1:19" x14ac:dyDescent="0.2">
      <c r="A87" s="115"/>
      <c r="B87" s="109" t="s">
        <v>41</v>
      </c>
      <c r="C87" s="110" t="s">
        <v>37</v>
      </c>
      <c r="D87" s="110" t="s">
        <v>37</v>
      </c>
      <c r="E87" s="110" t="s">
        <v>37</v>
      </c>
      <c r="F87" s="110"/>
      <c r="G87" s="111"/>
      <c r="H87" s="111"/>
      <c r="I87" s="111"/>
      <c r="J87" s="112" t="s">
        <v>37</v>
      </c>
      <c r="K87" s="113" t="s">
        <v>37</v>
      </c>
      <c r="L87" s="114" t="s">
        <v>37</v>
      </c>
      <c r="M87" s="114" t="s">
        <v>37</v>
      </c>
      <c r="N87" s="114" t="s">
        <v>37</v>
      </c>
      <c r="O87" s="114" t="s">
        <v>37</v>
      </c>
      <c r="P87" s="114" t="s">
        <v>37</v>
      </c>
      <c r="Q87" s="47" t="s">
        <v>37</v>
      </c>
      <c r="R87" s="130" t="s">
        <v>37</v>
      </c>
    </row>
    <row r="88" spans="1:19" x14ac:dyDescent="0.2">
      <c r="A88" s="115"/>
      <c r="B88" s="109" t="s">
        <v>42</v>
      </c>
      <c r="C88" s="110" t="s">
        <v>37</v>
      </c>
      <c r="D88" s="110" t="s">
        <v>37</v>
      </c>
      <c r="E88" s="110" t="s">
        <v>37</v>
      </c>
      <c r="F88" s="110"/>
      <c r="G88" s="111"/>
      <c r="H88" s="111"/>
      <c r="I88" s="111"/>
      <c r="J88" s="112" t="s">
        <v>37</v>
      </c>
      <c r="K88" s="113" t="s">
        <v>37</v>
      </c>
      <c r="L88" s="114" t="s">
        <v>37</v>
      </c>
      <c r="M88" s="114" t="s">
        <v>37</v>
      </c>
      <c r="N88" s="114" t="s">
        <v>37</v>
      </c>
      <c r="O88" s="114" t="s">
        <v>37</v>
      </c>
      <c r="P88" s="114" t="s">
        <v>37</v>
      </c>
      <c r="Q88" s="47" t="s">
        <v>37</v>
      </c>
      <c r="R88" s="130" t="s">
        <v>37</v>
      </c>
    </row>
    <row r="89" spans="1:19" x14ac:dyDescent="0.2">
      <c r="A89" s="115"/>
      <c r="B89" s="109" t="s">
        <v>43</v>
      </c>
      <c r="C89" s="110" t="s">
        <v>37</v>
      </c>
      <c r="D89" s="110" t="s">
        <v>37</v>
      </c>
      <c r="E89" s="110" t="s">
        <v>37</v>
      </c>
      <c r="F89" s="110"/>
      <c r="G89" s="111"/>
      <c r="H89" s="111"/>
      <c r="I89" s="111"/>
      <c r="J89" s="112" t="s">
        <v>37</v>
      </c>
      <c r="K89" s="113" t="s">
        <v>37</v>
      </c>
      <c r="L89" s="114" t="s">
        <v>37</v>
      </c>
      <c r="M89" s="114" t="s">
        <v>37</v>
      </c>
      <c r="N89" s="114" t="s">
        <v>37</v>
      </c>
      <c r="O89" s="114" t="s">
        <v>37</v>
      </c>
      <c r="P89" s="114" t="s">
        <v>37</v>
      </c>
      <c r="Q89" s="47" t="s">
        <v>37</v>
      </c>
      <c r="R89" s="130" t="s">
        <v>37</v>
      </c>
    </row>
    <row r="90" spans="1:19" ht="24" x14ac:dyDescent="0.2">
      <c r="A90" s="358" t="s">
        <v>91</v>
      </c>
      <c r="B90" s="360" t="s">
        <v>92</v>
      </c>
      <c r="C90" s="89"/>
      <c r="D90" s="89"/>
      <c r="E90" s="90"/>
      <c r="F90" s="362">
        <f>F94+F102</f>
        <v>69.5</v>
      </c>
      <c r="G90" s="336">
        <f>G94+G102</f>
        <v>68.8</v>
      </c>
      <c r="H90" s="336">
        <f>H94+H102</f>
        <v>72.099999999999994</v>
      </c>
      <c r="I90" s="336">
        <f>I94+I102</f>
        <v>75.5</v>
      </c>
      <c r="J90" s="338" t="s">
        <v>21</v>
      </c>
      <c r="K90" s="94" t="s">
        <v>93</v>
      </c>
      <c r="L90" s="95" t="s">
        <v>94</v>
      </c>
      <c r="M90" s="97" t="s">
        <v>95</v>
      </c>
      <c r="N90" s="151">
        <v>26.1</v>
      </c>
      <c r="O90" s="151">
        <v>26.2</v>
      </c>
      <c r="P90" s="151">
        <v>26.3</v>
      </c>
      <c r="Q90" s="342" t="s">
        <v>96</v>
      </c>
      <c r="R90" s="340" t="s">
        <v>21</v>
      </c>
    </row>
    <row r="91" spans="1:19" ht="24" x14ac:dyDescent="0.2">
      <c r="A91" s="359"/>
      <c r="B91" s="361"/>
      <c r="C91" s="89"/>
      <c r="D91" s="89"/>
      <c r="E91" s="90"/>
      <c r="F91" s="363"/>
      <c r="G91" s="337"/>
      <c r="H91" s="337"/>
      <c r="I91" s="337"/>
      <c r="J91" s="339"/>
      <c r="K91" s="94" t="s">
        <v>97</v>
      </c>
      <c r="L91" s="95" t="s">
        <v>98</v>
      </c>
      <c r="M91" s="97" t="s">
        <v>95</v>
      </c>
      <c r="N91" s="151">
        <v>3.5</v>
      </c>
      <c r="O91" s="151">
        <v>4</v>
      </c>
      <c r="P91" s="151">
        <v>5</v>
      </c>
      <c r="Q91" s="343"/>
      <c r="R91" s="341"/>
    </row>
    <row r="92" spans="1:19" ht="24" x14ac:dyDescent="0.2">
      <c r="A92" s="359"/>
      <c r="B92" s="361"/>
      <c r="C92" s="89"/>
      <c r="D92" s="89"/>
      <c r="E92" s="90"/>
      <c r="F92" s="363"/>
      <c r="G92" s="337"/>
      <c r="H92" s="337"/>
      <c r="I92" s="337"/>
      <c r="J92" s="339"/>
      <c r="K92" s="94" t="s">
        <v>99</v>
      </c>
      <c r="L92" s="95" t="s">
        <v>100</v>
      </c>
      <c r="M92" s="97" t="s">
        <v>95</v>
      </c>
      <c r="N92" s="151">
        <v>0.4</v>
      </c>
      <c r="O92" s="151">
        <v>0.5</v>
      </c>
      <c r="P92" s="151">
        <v>0.7</v>
      </c>
      <c r="Q92" s="343"/>
      <c r="R92" s="341"/>
    </row>
    <row r="93" spans="1:19" ht="24" x14ac:dyDescent="0.2">
      <c r="A93" s="359"/>
      <c r="B93" s="361"/>
      <c r="C93" s="89"/>
      <c r="D93" s="89"/>
      <c r="E93" s="90"/>
      <c r="F93" s="363"/>
      <c r="G93" s="337"/>
      <c r="H93" s="337"/>
      <c r="I93" s="337"/>
      <c r="J93" s="339"/>
      <c r="K93" s="94" t="s">
        <v>101</v>
      </c>
      <c r="L93" s="95" t="s">
        <v>102</v>
      </c>
      <c r="M93" s="96" t="s">
        <v>44</v>
      </c>
      <c r="N93" s="151">
        <v>160</v>
      </c>
      <c r="O93" s="151">
        <v>170</v>
      </c>
      <c r="P93" s="151">
        <v>200</v>
      </c>
      <c r="Q93" s="344"/>
      <c r="R93" s="341"/>
    </row>
    <row r="94" spans="1:19" ht="24" x14ac:dyDescent="0.2">
      <c r="A94" s="105" t="s">
        <v>1139</v>
      </c>
      <c r="B94" s="116" t="s">
        <v>103</v>
      </c>
      <c r="C94" s="101" t="s">
        <v>104</v>
      </c>
      <c r="D94" s="101">
        <v>3</v>
      </c>
      <c r="E94" s="101" t="s">
        <v>105</v>
      </c>
      <c r="F94" s="102">
        <f>SUM(F95:F101)</f>
        <v>5.5</v>
      </c>
      <c r="G94" s="103">
        <f>SUM(G95:G101)</f>
        <v>3</v>
      </c>
      <c r="H94" s="103">
        <f t="shared" ref="H94" si="4">SUM(H95:H101)</f>
        <v>3</v>
      </c>
      <c r="I94" s="103">
        <f t="shared" ref="I94" si="5">SUM(I95:I101)</f>
        <v>3</v>
      </c>
      <c r="J94" s="118" t="s">
        <v>106</v>
      </c>
      <c r="K94" s="105" t="s">
        <v>1533</v>
      </c>
      <c r="L94" s="106" t="s">
        <v>107</v>
      </c>
      <c r="M94" s="107" t="s">
        <v>44</v>
      </c>
      <c r="N94" s="234" t="s">
        <v>108</v>
      </c>
      <c r="O94" s="234" t="s">
        <v>108</v>
      </c>
      <c r="P94" s="235" t="s">
        <v>109</v>
      </c>
      <c r="Q94" s="48" t="s">
        <v>110</v>
      </c>
      <c r="R94" s="129">
        <f>(G94-F94)/F94</f>
        <v>-0.45454545454545453</v>
      </c>
    </row>
    <row r="95" spans="1:19" ht="24" x14ac:dyDescent="0.2">
      <c r="A95" s="108"/>
      <c r="B95" s="109" t="s">
        <v>36</v>
      </c>
      <c r="C95" s="110" t="s">
        <v>37</v>
      </c>
      <c r="D95" s="110" t="s">
        <v>37</v>
      </c>
      <c r="E95" s="110" t="s">
        <v>37</v>
      </c>
      <c r="F95" s="110">
        <v>5.5</v>
      </c>
      <c r="G95" s="111">
        <v>3</v>
      </c>
      <c r="H95" s="111">
        <v>3</v>
      </c>
      <c r="I95" s="111">
        <v>3</v>
      </c>
      <c r="J95" s="112" t="s">
        <v>37</v>
      </c>
      <c r="K95" s="113" t="s">
        <v>37</v>
      </c>
      <c r="L95" s="114" t="s">
        <v>37</v>
      </c>
      <c r="M95" s="114" t="s">
        <v>37</v>
      </c>
      <c r="N95" s="114" t="s">
        <v>37</v>
      </c>
      <c r="O95" s="114" t="s">
        <v>37</v>
      </c>
      <c r="P95" s="114" t="s">
        <v>37</v>
      </c>
      <c r="Q95" s="47" t="s">
        <v>37</v>
      </c>
      <c r="R95" s="130" t="s">
        <v>37</v>
      </c>
    </row>
    <row r="96" spans="1:19" ht="24" x14ac:dyDescent="0.2">
      <c r="A96" s="115"/>
      <c r="B96" s="109" t="s">
        <v>38</v>
      </c>
      <c r="C96" s="110" t="s">
        <v>37</v>
      </c>
      <c r="D96" s="110" t="s">
        <v>37</v>
      </c>
      <c r="E96" s="110" t="s">
        <v>37</v>
      </c>
      <c r="F96" s="110"/>
      <c r="G96" s="111"/>
      <c r="H96" s="111"/>
      <c r="I96" s="111"/>
      <c r="J96" s="112" t="s">
        <v>37</v>
      </c>
      <c r="K96" s="113" t="s">
        <v>37</v>
      </c>
      <c r="L96" s="114" t="s">
        <v>37</v>
      </c>
      <c r="M96" s="114" t="s">
        <v>37</v>
      </c>
      <c r="N96" s="114" t="s">
        <v>37</v>
      </c>
      <c r="O96" s="114" t="s">
        <v>37</v>
      </c>
      <c r="P96" s="114" t="s">
        <v>37</v>
      </c>
      <c r="Q96" s="47" t="s">
        <v>37</v>
      </c>
      <c r="R96" s="130" t="s">
        <v>37</v>
      </c>
    </row>
    <row r="97" spans="1:21" x14ac:dyDescent="0.2">
      <c r="A97" s="115"/>
      <c r="B97" s="109" t="s">
        <v>39</v>
      </c>
      <c r="C97" s="110" t="s">
        <v>37</v>
      </c>
      <c r="D97" s="110" t="s">
        <v>37</v>
      </c>
      <c r="E97" s="110" t="s">
        <v>37</v>
      </c>
      <c r="F97" s="110"/>
      <c r="G97" s="111"/>
      <c r="H97" s="111"/>
      <c r="I97" s="111"/>
      <c r="J97" s="112" t="s">
        <v>37</v>
      </c>
      <c r="K97" s="113" t="s">
        <v>37</v>
      </c>
      <c r="L97" s="114" t="s">
        <v>37</v>
      </c>
      <c r="M97" s="114" t="s">
        <v>37</v>
      </c>
      <c r="N97" s="114" t="s">
        <v>37</v>
      </c>
      <c r="O97" s="114" t="s">
        <v>37</v>
      </c>
      <c r="P97" s="114" t="s">
        <v>37</v>
      </c>
      <c r="Q97" s="47" t="s">
        <v>37</v>
      </c>
      <c r="R97" s="130" t="s">
        <v>37</v>
      </c>
    </row>
    <row r="98" spans="1:21" ht="24" x14ac:dyDescent="0.2">
      <c r="A98" s="115"/>
      <c r="B98" s="109" t="s">
        <v>40</v>
      </c>
      <c r="C98" s="110" t="s">
        <v>37</v>
      </c>
      <c r="D98" s="110" t="s">
        <v>37</v>
      </c>
      <c r="E98" s="110" t="s">
        <v>37</v>
      </c>
      <c r="F98" s="110"/>
      <c r="G98" s="111"/>
      <c r="H98" s="111"/>
      <c r="I98" s="111"/>
      <c r="J98" s="112" t="s">
        <v>37</v>
      </c>
      <c r="K98" s="113" t="s">
        <v>37</v>
      </c>
      <c r="L98" s="114" t="s">
        <v>37</v>
      </c>
      <c r="M98" s="114" t="s">
        <v>37</v>
      </c>
      <c r="N98" s="114" t="s">
        <v>37</v>
      </c>
      <c r="O98" s="114" t="s">
        <v>37</v>
      </c>
      <c r="P98" s="114" t="s">
        <v>37</v>
      </c>
      <c r="Q98" s="47" t="s">
        <v>37</v>
      </c>
      <c r="R98" s="130" t="s">
        <v>37</v>
      </c>
    </row>
    <row r="99" spans="1:21" x14ac:dyDescent="0.2">
      <c r="A99" s="115"/>
      <c r="B99" s="109" t="s">
        <v>41</v>
      </c>
      <c r="C99" s="110" t="s">
        <v>37</v>
      </c>
      <c r="D99" s="110" t="s">
        <v>37</v>
      </c>
      <c r="E99" s="110" t="s">
        <v>37</v>
      </c>
      <c r="F99" s="110"/>
      <c r="G99" s="111"/>
      <c r="H99" s="111"/>
      <c r="I99" s="111"/>
      <c r="J99" s="112" t="s">
        <v>37</v>
      </c>
      <c r="K99" s="113" t="s">
        <v>37</v>
      </c>
      <c r="L99" s="114" t="s">
        <v>37</v>
      </c>
      <c r="M99" s="114" t="s">
        <v>37</v>
      </c>
      <c r="N99" s="114" t="s">
        <v>37</v>
      </c>
      <c r="O99" s="114" t="s">
        <v>37</v>
      </c>
      <c r="P99" s="114" t="s">
        <v>37</v>
      </c>
      <c r="Q99" s="47" t="s">
        <v>37</v>
      </c>
      <c r="R99" s="130" t="s">
        <v>37</v>
      </c>
    </row>
    <row r="100" spans="1:21" x14ac:dyDescent="0.2">
      <c r="A100" s="115"/>
      <c r="B100" s="109" t="s">
        <v>42</v>
      </c>
      <c r="C100" s="110" t="s">
        <v>37</v>
      </c>
      <c r="D100" s="110" t="s">
        <v>37</v>
      </c>
      <c r="E100" s="110" t="s">
        <v>37</v>
      </c>
      <c r="F100" s="110"/>
      <c r="G100" s="111"/>
      <c r="H100" s="111"/>
      <c r="I100" s="111"/>
      <c r="J100" s="112" t="s">
        <v>37</v>
      </c>
      <c r="K100" s="113" t="s">
        <v>37</v>
      </c>
      <c r="L100" s="114" t="s">
        <v>37</v>
      </c>
      <c r="M100" s="114" t="s">
        <v>37</v>
      </c>
      <c r="N100" s="114" t="s">
        <v>37</v>
      </c>
      <c r="O100" s="114" t="s">
        <v>37</v>
      </c>
      <c r="P100" s="114" t="s">
        <v>37</v>
      </c>
      <c r="Q100" s="47" t="s">
        <v>37</v>
      </c>
      <c r="R100" s="130" t="s">
        <v>37</v>
      </c>
    </row>
    <row r="101" spans="1:21" x14ac:dyDescent="0.2">
      <c r="A101" s="115"/>
      <c r="B101" s="109" t="s">
        <v>43</v>
      </c>
      <c r="C101" s="110" t="s">
        <v>37</v>
      </c>
      <c r="D101" s="110" t="s">
        <v>37</v>
      </c>
      <c r="E101" s="110" t="s">
        <v>37</v>
      </c>
      <c r="F101" s="110"/>
      <c r="G101" s="111"/>
      <c r="H101" s="111"/>
      <c r="I101" s="111"/>
      <c r="J101" s="112" t="s">
        <v>37</v>
      </c>
      <c r="K101" s="113" t="s">
        <v>37</v>
      </c>
      <c r="L101" s="114" t="s">
        <v>37</v>
      </c>
      <c r="M101" s="114" t="s">
        <v>37</v>
      </c>
      <c r="N101" s="114" t="s">
        <v>37</v>
      </c>
      <c r="O101" s="114" t="s">
        <v>37</v>
      </c>
      <c r="P101" s="114" t="s">
        <v>37</v>
      </c>
      <c r="Q101" s="47" t="s">
        <v>37</v>
      </c>
      <c r="R101" s="130" t="s">
        <v>37</v>
      </c>
    </row>
    <row r="102" spans="1:21" ht="60" x14ac:dyDescent="0.2">
      <c r="A102" s="105" t="s">
        <v>1532</v>
      </c>
      <c r="B102" s="116" t="s">
        <v>111</v>
      </c>
      <c r="C102" s="101" t="s">
        <v>112</v>
      </c>
      <c r="D102" s="101">
        <v>1</v>
      </c>
      <c r="E102" s="101" t="s">
        <v>113</v>
      </c>
      <c r="F102" s="102">
        <f>SUM(F103:F109)</f>
        <v>64</v>
      </c>
      <c r="G102" s="103">
        <f>SUM(G103:G109)</f>
        <v>65.8</v>
      </c>
      <c r="H102" s="103">
        <f t="shared" ref="H102" si="6">SUM(H103:H109)</f>
        <v>69.099999999999994</v>
      </c>
      <c r="I102" s="103">
        <f t="shared" ref="I102" si="7">SUM(I103:I109)</f>
        <v>72.5</v>
      </c>
      <c r="J102" s="118" t="s">
        <v>106</v>
      </c>
      <c r="K102" s="105" t="s">
        <v>1534</v>
      </c>
      <c r="L102" s="106" t="s">
        <v>1661</v>
      </c>
      <c r="M102" s="107" t="s">
        <v>44</v>
      </c>
      <c r="N102" s="234" t="s">
        <v>90</v>
      </c>
      <c r="O102" s="234" t="s">
        <v>90</v>
      </c>
      <c r="P102" s="235" t="s">
        <v>90</v>
      </c>
      <c r="Q102" s="48" t="s">
        <v>114</v>
      </c>
      <c r="R102" s="129">
        <f>(G102-F102)/F102</f>
        <v>2.8124999999999956E-2</v>
      </c>
      <c r="T102" s="199"/>
      <c r="U102" s="199"/>
    </row>
    <row r="103" spans="1:21" ht="24" x14ac:dyDescent="0.2">
      <c r="A103" s="108"/>
      <c r="B103" s="109" t="s">
        <v>36</v>
      </c>
      <c r="C103" s="110" t="s">
        <v>37</v>
      </c>
      <c r="D103" s="110" t="s">
        <v>37</v>
      </c>
      <c r="E103" s="110" t="s">
        <v>37</v>
      </c>
      <c r="F103" s="110">
        <v>64</v>
      </c>
      <c r="G103" s="111">
        <v>65.8</v>
      </c>
      <c r="H103" s="111">
        <v>69.099999999999994</v>
      </c>
      <c r="I103" s="111">
        <v>72.5</v>
      </c>
      <c r="J103" s="112" t="s">
        <v>37</v>
      </c>
      <c r="K103" s="113" t="s">
        <v>37</v>
      </c>
      <c r="L103" s="114" t="s">
        <v>37</v>
      </c>
      <c r="M103" s="114" t="s">
        <v>37</v>
      </c>
      <c r="N103" s="114" t="s">
        <v>37</v>
      </c>
      <c r="O103" s="114" t="s">
        <v>37</v>
      </c>
      <c r="P103" s="114" t="s">
        <v>37</v>
      </c>
      <c r="Q103" s="47" t="s">
        <v>37</v>
      </c>
      <c r="R103" s="130" t="s">
        <v>37</v>
      </c>
    </row>
    <row r="104" spans="1:21" ht="24" x14ac:dyDescent="0.2">
      <c r="A104" s="115"/>
      <c r="B104" s="109" t="s">
        <v>38</v>
      </c>
      <c r="C104" s="110" t="s">
        <v>37</v>
      </c>
      <c r="D104" s="110" t="s">
        <v>37</v>
      </c>
      <c r="E104" s="110" t="s">
        <v>37</v>
      </c>
      <c r="F104" s="110"/>
      <c r="G104" s="111"/>
      <c r="H104" s="111"/>
      <c r="I104" s="111"/>
      <c r="J104" s="112" t="s">
        <v>37</v>
      </c>
      <c r="K104" s="113" t="s">
        <v>37</v>
      </c>
      <c r="L104" s="114" t="s">
        <v>37</v>
      </c>
      <c r="M104" s="114" t="s">
        <v>37</v>
      </c>
      <c r="N104" s="114" t="s">
        <v>37</v>
      </c>
      <c r="O104" s="114" t="s">
        <v>37</v>
      </c>
      <c r="P104" s="114" t="s">
        <v>37</v>
      </c>
      <c r="Q104" s="47" t="s">
        <v>37</v>
      </c>
      <c r="R104" s="130" t="s">
        <v>37</v>
      </c>
    </row>
    <row r="105" spans="1:21" x14ac:dyDescent="0.2">
      <c r="A105" s="115"/>
      <c r="B105" s="109" t="s">
        <v>39</v>
      </c>
      <c r="C105" s="110" t="s">
        <v>37</v>
      </c>
      <c r="D105" s="110" t="s">
        <v>37</v>
      </c>
      <c r="E105" s="110" t="s">
        <v>37</v>
      </c>
      <c r="F105" s="110"/>
      <c r="G105" s="111"/>
      <c r="H105" s="111"/>
      <c r="I105" s="111"/>
      <c r="J105" s="112" t="s">
        <v>37</v>
      </c>
      <c r="K105" s="113" t="s">
        <v>37</v>
      </c>
      <c r="L105" s="114" t="s">
        <v>37</v>
      </c>
      <c r="M105" s="114" t="s">
        <v>37</v>
      </c>
      <c r="N105" s="114" t="s">
        <v>37</v>
      </c>
      <c r="O105" s="114" t="s">
        <v>37</v>
      </c>
      <c r="P105" s="114" t="s">
        <v>37</v>
      </c>
      <c r="Q105" s="47" t="s">
        <v>37</v>
      </c>
      <c r="R105" s="130" t="s">
        <v>37</v>
      </c>
    </row>
    <row r="106" spans="1:21" ht="24" x14ac:dyDescent="0.2">
      <c r="A106" s="115"/>
      <c r="B106" s="109" t="s">
        <v>40</v>
      </c>
      <c r="C106" s="110" t="s">
        <v>37</v>
      </c>
      <c r="D106" s="110" t="s">
        <v>37</v>
      </c>
      <c r="E106" s="110" t="s">
        <v>37</v>
      </c>
      <c r="F106" s="110"/>
      <c r="G106" s="111"/>
      <c r="H106" s="111"/>
      <c r="I106" s="111"/>
      <c r="J106" s="112" t="s">
        <v>37</v>
      </c>
      <c r="K106" s="113" t="s">
        <v>37</v>
      </c>
      <c r="L106" s="114" t="s">
        <v>37</v>
      </c>
      <c r="M106" s="114" t="s">
        <v>37</v>
      </c>
      <c r="N106" s="114" t="s">
        <v>37</v>
      </c>
      <c r="O106" s="114" t="s">
        <v>37</v>
      </c>
      <c r="P106" s="114" t="s">
        <v>37</v>
      </c>
      <c r="Q106" s="47" t="s">
        <v>37</v>
      </c>
      <c r="R106" s="130" t="s">
        <v>37</v>
      </c>
    </row>
    <row r="107" spans="1:21" x14ac:dyDescent="0.2">
      <c r="A107" s="115"/>
      <c r="B107" s="109" t="s">
        <v>41</v>
      </c>
      <c r="C107" s="110" t="s">
        <v>37</v>
      </c>
      <c r="D107" s="110" t="s">
        <v>37</v>
      </c>
      <c r="E107" s="110" t="s">
        <v>37</v>
      </c>
      <c r="F107" s="110"/>
      <c r="G107" s="111"/>
      <c r="H107" s="111"/>
      <c r="I107" s="111"/>
      <c r="J107" s="112" t="s">
        <v>37</v>
      </c>
      <c r="K107" s="113" t="s">
        <v>37</v>
      </c>
      <c r="L107" s="114" t="s">
        <v>37</v>
      </c>
      <c r="M107" s="114" t="s">
        <v>37</v>
      </c>
      <c r="N107" s="114" t="s">
        <v>37</v>
      </c>
      <c r="O107" s="114" t="s">
        <v>37</v>
      </c>
      <c r="P107" s="114" t="s">
        <v>37</v>
      </c>
      <c r="Q107" s="47" t="s">
        <v>37</v>
      </c>
      <c r="R107" s="130" t="s">
        <v>37</v>
      </c>
    </row>
    <row r="108" spans="1:21" x14ac:dyDescent="0.2">
      <c r="A108" s="115"/>
      <c r="B108" s="109" t="s">
        <v>42</v>
      </c>
      <c r="C108" s="110" t="s">
        <v>37</v>
      </c>
      <c r="D108" s="110" t="s">
        <v>37</v>
      </c>
      <c r="E108" s="110" t="s">
        <v>37</v>
      </c>
      <c r="F108" s="110"/>
      <c r="G108" s="111"/>
      <c r="H108" s="111"/>
      <c r="I108" s="111"/>
      <c r="J108" s="112" t="s">
        <v>37</v>
      </c>
      <c r="K108" s="113" t="s">
        <v>37</v>
      </c>
      <c r="L108" s="114" t="s">
        <v>37</v>
      </c>
      <c r="M108" s="114" t="s">
        <v>37</v>
      </c>
      <c r="N108" s="114" t="s">
        <v>37</v>
      </c>
      <c r="O108" s="114" t="s">
        <v>37</v>
      </c>
      <c r="P108" s="114" t="s">
        <v>37</v>
      </c>
      <c r="Q108" s="47" t="s">
        <v>37</v>
      </c>
      <c r="R108" s="130" t="s">
        <v>37</v>
      </c>
    </row>
    <row r="109" spans="1:21" x14ac:dyDescent="0.2">
      <c r="A109" s="115"/>
      <c r="B109" s="109" t="s">
        <v>43</v>
      </c>
      <c r="C109" s="110" t="s">
        <v>37</v>
      </c>
      <c r="D109" s="110" t="s">
        <v>37</v>
      </c>
      <c r="E109" s="110" t="s">
        <v>37</v>
      </c>
      <c r="F109" s="110"/>
      <c r="G109" s="111"/>
      <c r="H109" s="111"/>
      <c r="I109" s="111"/>
      <c r="J109" s="112" t="s">
        <v>37</v>
      </c>
      <c r="K109" s="113" t="s">
        <v>37</v>
      </c>
      <c r="L109" s="114" t="s">
        <v>37</v>
      </c>
      <c r="M109" s="114" t="s">
        <v>37</v>
      </c>
      <c r="N109" s="114" t="s">
        <v>37</v>
      </c>
      <c r="O109" s="114" t="s">
        <v>37</v>
      </c>
      <c r="P109" s="114" t="s">
        <v>37</v>
      </c>
      <c r="Q109" s="47" t="s">
        <v>37</v>
      </c>
      <c r="R109" s="130" t="s">
        <v>37</v>
      </c>
    </row>
    <row r="110" spans="1:21" ht="36" x14ac:dyDescent="0.2">
      <c r="A110" s="87" t="s">
        <v>115</v>
      </c>
      <c r="B110" s="88" t="s">
        <v>164</v>
      </c>
      <c r="C110" s="89"/>
      <c r="D110" s="89"/>
      <c r="E110" s="90"/>
      <c r="F110" s="91">
        <f>F111+F119+F127+F135+F143+F151+F170+F178</f>
        <v>7276.4000000000005</v>
      </c>
      <c r="G110" s="92">
        <f>G111+G119+G127+G135+G143+G151+G170+G178</f>
        <v>8871.7999999999993</v>
      </c>
      <c r="H110" s="92">
        <f>H111+H119+H127+H135+H143+H151+H170+H178</f>
        <v>9281.9999999999982</v>
      </c>
      <c r="I110" s="92">
        <f>I111+I119+I127+I135+I143+I151+I170+I178</f>
        <v>9727.1999999999989</v>
      </c>
      <c r="J110" s="93" t="s">
        <v>21</v>
      </c>
      <c r="K110" s="94" t="s">
        <v>116</v>
      </c>
      <c r="L110" s="97" t="s">
        <v>117</v>
      </c>
      <c r="M110" s="96" t="s">
        <v>26</v>
      </c>
      <c r="N110" s="293">
        <v>75</v>
      </c>
      <c r="O110" s="293">
        <v>80</v>
      </c>
      <c r="P110" s="293">
        <v>85</v>
      </c>
      <c r="Q110" s="52" t="s">
        <v>21</v>
      </c>
      <c r="R110" s="129" t="s">
        <v>21</v>
      </c>
      <c r="S110" s="143"/>
      <c r="T110" s="199"/>
      <c r="U110" s="199"/>
    </row>
    <row r="111" spans="1:21" ht="36" x14ac:dyDescent="0.2">
      <c r="A111" s="105" t="s">
        <v>118</v>
      </c>
      <c r="B111" s="116" t="s">
        <v>119</v>
      </c>
      <c r="C111" s="101" t="s">
        <v>120</v>
      </c>
      <c r="D111" s="101">
        <v>1</v>
      </c>
      <c r="E111" s="101" t="s">
        <v>121</v>
      </c>
      <c r="F111" s="102">
        <f>SUM(F112:F118)</f>
        <v>441.9</v>
      </c>
      <c r="G111" s="103">
        <f>SUM(G112:G118)</f>
        <v>786.9</v>
      </c>
      <c r="H111" s="103">
        <f t="shared" ref="H111" si="8">SUM(H112:H118)</f>
        <v>818.2</v>
      </c>
      <c r="I111" s="103">
        <f t="shared" ref="I111" si="9">SUM(I112:I118)</f>
        <v>851.1</v>
      </c>
      <c r="J111" s="118" t="s">
        <v>21</v>
      </c>
      <c r="K111" s="105" t="s">
        <v>122</v>
      </c>
      <c r="L111" s="106" t="s">
        <v>123</v>
      </c>
      <c r="M111" s="107" t="s">
        <v>124</v>
      </c>
      <c r="N111" s="234" t="s">
        <v>1140</v>
      </c>
      <c r="O111" s="234" t="s">
        <v>1140</v>
      </c>
      <c r="P111" s="234" t="s">
        <v>1140</v>
      </c>
      <c r="Q111" s="51" t="s">
        <v>21</v>
      </c>
      <c r="R111" s="129">
        <f>(G111-F111)/F111</f>
        <v>0.78071961982348947</v>
      </c>
    </row>
    <row r="112" spans="1:21" ht="24" x14ac:dyDescent="0.2">
      <c r="A112" s="108"/>
      <c r="B112" s="109" t="s">
        <v>36</v>
      </c>
      <c r="C112" s="110" t="s">
        <v>37</v>
      </c>
      <c r="D112" s="110" t="s">
        <v>37</v>
      </c>
      <c r="E112" s="110" t="s">
        <v>37</v>
      </c>
      <c r="F112" s="110">
        <v>436.2</v>
      </c>
      <c r="G112" s="111">
        <v>626.29999999999995</v>
      </c>
      <c r="H112" s="111">
        <v>657.6</v>
      </c>
      <c r="I112" s="111">
        <v>690.5</v>
      </c>
      <c r="J112" s="112" t="s">
        <v>37</v>
      </c>
      <c r="K112" s="113" t="s">
        <v>37</v>
      </c>
      <c r="L112" s="114" t="s">
        <v>37</v>
      </c>
      <c r="M112" s="114" t="s">
        <v>37</v>
      </c>
      <c r="N112" s="114" t="s">
        <v>37</v>
      </c>
      <c r="O112" s="114" t="s">
        <v>37</v>
      </c>
      <c r="P112" s="114" t="s">
        <v>37</v>
      </c>
      <c r="Q112" s="47" t="s">
        <v>37</v>
      </c>
      <c r="R112" s="130" t="s">
        <v>37</v>
      </c>
    </row>
    <row r="113" spans="1:23" ht="24" x14ac:dyDescent="0.2">
      <c r="A113" s="115"/>
      <c r="B113" s="109" t="s">
        <v>38</v>
      </c>
      <c r="C113" s="110" t="s">
        <v>37</v>
      </c>
      <c r="D113" s="110" t="s">
        <v>37</v>
      </c>
      <c r="E113" s="110" t="s">
        <v>37</v>
      </c>
      <c r="F113" s="110">
        <v>5.7</v>
      </c>
      <c r="G113" s="111"/>
      <c r="H113" s="111"/>
      <c r="I113" s="111"/>
      <c r="J113" s="112" t="s">
        <v>37</v>
      </c>
      <c r="K113" s="113" t="s">
        <v>37</v>
      </c>
      <c r="L113" s="114" t="s">
        <v>37</v>
      </c>
      <c r="M113" s="114" t="s">
        <v>37</v>
      </c>
      <c r="N113" s="114" t="s">
        <v>37</v>
      </c>
      <c r="O113" s="114" t="s">
        <v>37</v>
      </c>
      <c r="P113" s="114" t="s">
        <v>37</v>
      </c>
      <c r="Q113" s="47" t="s">
        <v>37</v>
      </c>
      <c r="R113" s="130" t="s">
        <v>37</v>
      </c>
    </row>
    <row r="114" spans="1:23" x14ac:dyDescent="0.2">
      <c r="A114" s="115"/>
      <c r="B114" s="109" t="s">
        <v>39</v>
      </c>
      <c r="C114" s="110" t="s">
        <v>37</v>
      </c>
      <c r="D114" s="110" t="s">
        <v>37</v>
      </c>
      <c r="E114" s="110" t="s">
        <v>37</v>
      </c>
      <c r="F114" s="110"/>
      <c r="G114" s="111"/>
      <c r="H114" s="111"/>
      <c r="I114" s="111"/>
      <c r="J114" s="112" t="s">
        <v>37</v>
      </c>
      <c r="K114" s="113" t="s">
        <v>37</v>
      </c>
      <c r="L114" s="114" t="s">
        <v>37</v>
      </c>
      <c r="M114" s="114" t="s">
        <v>37</v>
      </c>
      <c r="N114" s="114" t="s">
        <v>37</v>
      </c>
      <c r="O114" s="114" t="s">
        <v>37</v>
      </c>
      <c r="P114" s="114" t="s">
        <v>37</v>
      </c>
      <c r="Q114" s="47" t="s">
        <v>37</v>
      </c>
      <c r="R114" s="130" t="s">
        <v>37</v>
      </c>
    </row>
    <row r="115" spans="1:23" ht="24" x14ac:dyDescent="0.2">
      <c r="A115" s="115"/>
      <c r="B115" s="109" t="s">
        <v>40</v>
      </c>
      <c r="C115" s="110" t="s">
        <v>37</v>
      </c>
      <c r="D115" s="110" t="s">
        <v>37</v>
      </c>
      <c r="E115" s="110" t="s">
        <v>37</v>
      </c>
      <c r="F115" s="110"/>
      <c r="G115" s="111"/>
      <c r="H115" s="111"/>
      <c r="I115" s="111"/>
      <c r="J115" s="112" t="s">
        <v>37</v>
      </c>
      <c r="K115" s="113" t="s">
        <v>37</v>
      </c>
      <c r="L115" s="114" t="s">
        <v>37</v>
      </c>
      <c r="M115" s="114" t="s">
        <v>37</v>
      </c>
      <c r="N115" s="114" t="s">
        <v>37</v>
      </c>
      <c r="O115" s="114" t="s">
        <v>37</v>
      </c>
      <c r="P115" s="114" t="s">
        <v>37</v>
      </c>
      <c r="Q115" s="47" t="s">
        <v>37</v>
      </c>
      <c r="R115" s="130" t="s">
        <v>37</v>
      </c>
    </row>
    <row r="116" spans="1:23" x14ac:dyDescent="0.2">
      <c r="A116" s="115"/>
      <c r="B116" s="109" t="s">
        <v>41</v>
      </c>
      <c r="C116" s="110" t="s">
        <v>37</v>
      </c>
      <c r="D116" s="110" t="s">
        <v>37</v>
      </c>
      <c r="E116" s="110" t="s">
        <v>37</v>
      </c>
      <c r="F116" s="110"/>
      <c r="G116" s="111"/>
      <c r="H116" s="111"/>
      <c r="I116" s="111"/>
      <c r="J116" s="112" t="s">
        <v>37</v>
      </c>
      <c r="K116" s="113" t="s">
        <v>37</v>
      </c>
      <c r="L116" s="114" t="s">
        <v>37</v>
      </c>
      <c r="M116" s="114" t="s">
        <v>37</v>
      </c>
      <c r="N116" s="114" t="s">
        <v>37</v>
      </c>
      <c r="O116" s="114" t="s">
        <v>37</v>
      </c>
      <c r="P116" s="114" t="s">
        <v>37</v>
      </c>
      <c r="Q116" s="47" t="s">
        <v>37</v>
      </c>
      <c r="R116" s="130" t="s">
        <v>37</v>
      </c>
    </row>
    <row r="117" spans="1:23" x14ac:dyDescent="0.2">
      <c r="A117" s="115"/>
      <c r="B117" s="109" t="s">
        <v>42</v>
      </c>
      <c r="C117" s="110" t="s">
        <v>37</v>
      </c>
      <c r="D117" s="110" t="s">
        <v>37</v>
      </c>
      <c r="E117" s="110" t="s">
        <v>37</v>
      </c>
      <c r="F117" s="110"/>
      <c r="G117" s="111"/>
      <c r="H117" s="111"/>
      <c r="I117" s="111"/>
      <c r="J117" s="112" t="s">
        <v>37</v>
      </c>
      <c r="K117" s="113" t="s">
        <v>37</v>
      </c>
      <c r="L117" s="114" t="s">
        <v>37</v>
      </c>
      <c r="M117" s="114" t="s">
        <v>37</v>
      </c>
      <c r="N117" s="114" t="s">
        <v>37</v>
      </c>
      <c r="O117" s="114" t="s">
        <v>37</v>
      </c>
      <c r="P117" s="114" t="s">
        <v>37</v>
      </c>
      <c r="Q117" s="47" t="s">
        <v>37</v>
      </c>
      <c r="R117" s="130" t="s">
        <v>37</v>
      </c>
    </row>
    <row r="118" spans="1:23" x14ac:dyDescent="0.2">
      <c r="A118" s="115"/>
      <c r="B118" s="109" t="s">
        <v>43</v>
      </c>
      <c r="C118" s="110" t="s">
        <v>37</v>
      </c>
      <c r="D118" s="110" t="s">
        <v>37</v>
      </c>
      <c r="E118" s="110" t="s">
        <v>37</v>
      </c>
      <c r="F118" s="110"/>
      <c r="G118" s="111">
        <v>160.6</v>
      </c>
      <c r="H118" s="111">
        <v>160.6</v>
      </c>
      <c r="I118" s="111">
        <v>160.6</v>
      </c>
      <c r="J118" s="112" t="s">
        <v>37</v>
      </c>
      <c r="K118" s="113" t="s">
        <v>37</v>
      </c>
      <c r="L118" s="114" t="s">
        <v>37</v>
      </c>
      <c r="M118" s="114" t="s">
        <v>37</v>
      </c>
      <c r="N118" s="114" t="s">
        <v>37</v>
      </c>
      <c r="O118" s="114" t="s">
        <v>37</v>
      </c>
      <c r="P118" s="114" t="s">
        <v>37</v>
      </c>
      <c r="Q118" s="47" t="s">
        <v>37</v>
      </c>
      <c r="R118" s="130" t="s">
        <v>37</v>
      </c>
    </row>
    <row r="119" spans="1:23" ht="146.25" x14ac:dyDescent="0.2">
      <c r="A119" s="105" t="s">
        <v>125</v>
      </c>
      <c r="B119" s="116" t="s">
        <v>126</v>
      </c>
      <c r="C119" s="101" t="s">
        <v>1630</v>
      </c>
      <c r="D119" s="101">
        <v>1</v>
      </c>
      <c r="E119" s="298" t="s">
        <v>1631</v>
      </c>
      <c r="F119" s="102">
        <f>SUM(F120:F126)</f>
        <v>2387.3000000000002</v>
      </c>
      <c r="G119" s="103">
        <f>SUM(G120:G126)</f>
        <v>2934.2999999999997</v>
      </c>
      <c r="H119" s="103">
        <f t="shared" ref="H119" si="10">SUM(H120:H126)</f>
        <v>3066.6</v>
      </c>
      <c r="I119" s="103">
        <f t="shared" ref="I119" si="11">SUM(I120:I126)</f>
        <v>3219.7999999999997</v>
      </c>
      <c r="J119" s="118" t="s">
        <v>21</v>
      </c>
      <c r="K119" s="105" t="s">
        <v>127</v>
      </c>
      <c r="L119" s="106" t="s">
        <v>128</v>
      </c>
      <c r="M119" s="107" t="s">
        <v>124</v>
      </c>
      <c r="N119" s="234" t="s">
        <v>129</v>
      </c>
      <c r="O119" s="234" t="s">
        <v>129</v>
      </c>
      <c r="P119" s="235" t="s">
        <v>129</v>
      </c>
      <c r="Q119" s="51" t="s">
        <v>21</v>
      </c>
      <c r="R119" s="129">
        <f>(G119-F119)/F119</f>
        <v>0.22912914170820572</v>
      </c>
      <c r="S119" s="326"/>
      <c r="T119" s="327"/>
      <c r="U119" s="327"/>
    </row>
    <row r="120" spans="1:23" ht="24" x14ac:dyDescent="0.2">
      <c r="A120" s="108"/>
      <c r="B120" s="109" t="s">
        <v>36</v>
      </c>
      <c r="C120" s="110" t="s">
        <v>37</v>
      </c>
      <c r="D120" s="110" t="s">
        <v>37</v>
      </c>
      <c r="E120" s="110" t="s">
        <v>37</v>
      </c>
      <c r="F120" s="110">
        <v>2303.9</v>
      </c>
      <c r="G120" s="111">
        <v>2826.1</v>
      </c>
      <c r="H120" s="111">
        <v>2953.9</v>
      </c>
      <c r="I120" s="111">
        <v>3101.6</v>
      </c>
      <c r="J120" s="112" t="s">
        <v>37</v>
      </c>
      <c r="K120" s="113" t="s">
        <v>37</v>
      </c>
      <c r="L120" s="114" t="s">
        <v>37</v>
      </c>
      <c r="M120" s="114" t="s">
        <v>37</v>
      </c>
      <c r="N120" s="114" t="s">
        <v>37</v>
      </c>
      <c r="O120" s="114" t="s">
        <v>37</v>
      </c>
      <c r="P120" s="114" t="s">
        <v>37</v>
      </c>
      <c r="Q120" s="47" t="s">
        <v>37</v>
      </c>
      <c r="R120" s="130" t="s">
        <v>37</v>
      </c>
    </row>
    <row r="121" spans="1:23" ht="24" x14ac:dyDescent="0.2">
      <c r="A121" s="115"/>
      <c r="B121" s="109" t="s">
        <v>38</v>
      </c>
      <c r="C121" s="110" t="s">
        <v>37</v>
      </c>
      <c r="D121" s="110" t="s">
        <v>37</v>
      </c>
      <c r="E121" s="110" t="s">
        <v>37</v>
      </c>
      <c r="F121" s="164">
        <f>4.3+1.6+5.7+20+30.8</f>
        <v>62.400000000000006</v>
      </c>
      <c r="G121" s="111">
        <v>86.2</v>
      </c>
      <c r="H121" s="111">
        <v>89.7</v>
      </c>
      <c r="I121" s="111">
        <v>94.2</v>
      </c>
      <c r="J121" s="112" t="s">
        <v>37</v>
      </c>
      <c r="K121" s="113" t="s">
        <v>37</v>
      </c>
      <c r="L121" s="114" t="s">
        <v>37</v>
      </c>
      <c r="M121" s="114" t="s">
        <v>37</v>
      </c>
      <c r="N121" s="114" t="s">
        <v>37</v>
      </c>
      <c r="O121" s="114" t="s">
        <v>37</v>
      </c>
      <c r="P121" s="114" t="s">
        <v>37</v>
      </c>
      <c r="Q121" s="47" t="s">
        <v>37</v>
      </c>
      <c r="R121" s="130" t="s">
        <v>37</v>
      </c>
      <c r="S121" s="328" t="s">
        <v>1776</v>
      </c>
      <c r="T121" s="329"/>
      <c r="U121" s="329"/>
      <c r="V121" s="329"/>
      <c r="W121" s="329"/>
    </row>
    <row r="122" spans="1:23" x14ac:dyDescent="0.2">
      <c r="A122" s="115"/>
      <c r="B122" s="109" t="s">
        <v>39</v>
      </c>
      <c r="C122" s="110" t="s">
        <v>37</v>
      </c>
      <c r="D122" s="110" t="s">
        <v>37</v>
      </c>
      <c r="E122" s="110" t="s">
        <v>37</v>
      </c>
      <c r="F122" s="110">
        <v>21</v>
      </c>
      <c r="G122" s="111">
        <v>22</v>
      </c>
      <c r="H122" s="111">
        <v>23</v>
      </c>
      <c r="I122" s="111">
        <v>24</v>
      </c>
      <c r="J122" s="112" t="s">
        <v>37</v>
      </c>
      <c r="K122" s="113" t="s">
        <v>37</v>
      </c>
      <c r="L122" s="114" t="s">
        <v>37</v>
      </c>
      <c r="M122" s="114" t="s">
        <v>37</v>
      </c>
      <c r="N122" s="114" t="s">
        <v>37</v>
      </c>
      <c r="O122" s="114" t="s">
        <v>37</v>
      </c>
      <c r="P122" s="114" t="s">
        <v>37</v>
      </c>
      <c r="Q122" s="47" t="s">
        <v>37</v>
      </c>
      <c r="R122" s="130" t="s">
        <v>37</v>
      </c>
      <c r="S122" s="142" t="s">
        <v>1779</v>
      </c>
    </row>
    <row r="123" spans="1:23" ht="24" x14ac:dyDescent="0.2">
      <c r="A123" s="115"/>
      <c r="B123" s="109" t="s">
        <v>40</v>
      </c>
      <c r="C123" s="110" t="s">
        <v>37</v>
      </c>
      <c r="D123" s="110" t="s">
        <v>37</v>
      </c>
      <c r="E123" s="110" t="s">
        <v>37</v>
      </c>
      <c r="F123" s="110"/>
      <c r="G123" s="111"/>
      <c r="H123" s="111"/>
      <c r="I123" s="111"/>
      <c r="J123" s="112" t="s">
        <v>37</v>
      </c>
      <c r="K123" s="113" t="s">
        <v>37</v>
      </c>
      <c r="L123" s="114" t="s">
        <v>37</v>
      </c>
      <c r="M123" s="114" t="s">
        <v>37</v>
      </c>
      <c r="N123" s="114" t="s">
        <v>37</v>
      </c>
      <c r="O123" s="114" t="s">
        <v>37</v>
      </c>
      <c r="P123" s="114" t="s">
        <v>37</v>
      </c>
      <c r="Q123" s="47" t="s">
        <v>37</v>
      </c>
      <c r="R123" s="130" t="s">
        <v>37</v>
      </c>
    </row>
    <row r="124" spans="1:23" x14ac:dyDescent="0.2">
      <c r="A124" s="115"/>
      <c r="B124" s="109" t="s">
        <v>41</v>
      </c>
      <c r="C124" s="110" t="s">
        <v>37</v>
      </c>
      <c r="D124" s="110" t="s">
        <v>37</v>
      </c>
      <c r="E124" s="110" t="s">
        <v>37</v>
      </c>
      <c r="F124" s="110"/>
      <c r="G124" s="111"/>
      <c r="H124" s="111"/>
      <c r="I124" s="111"/>
      <c r="J124" s="112" t="s">
        <v>37</v>
      </c>
      <c r="K124" s="113" t="s">
        <v>37</v>
      </c>
      <c r="L124" s="114" t="s">
        <v>37</v>
      </c>
      <c r="M124" s="114" t="s">
        <v>37</v>
      </c>
      <c r="N124" s="114" t="s">
        <v>37</v>
      </c>
      <c r="O124" s="114" t="s">
        <v>37</v>
      </c>
      <c r="P124" s="114" t="s">
        <v>37</v>
      </c>
      <c r="Q124" s="47" t="s">
        <v>37</v>
      </c>
      <c r="R124" s="130" t="s">
        <v>37</v>
      </c>
    </row>
    <row r="125" spans="1:23" x14ac:dyDescent="0.2">
      <c r="A125" s="115"/>
      <c r="B125" s="109" t="s">
        <v>42</v>
      </c>
      <c r="C125" s="110" t="s">
        <v>37</v>
      </c>
      <c r="D125" s="110" t="s">
        <v>37</v>
      </c>
      <c r="E125" s="110" t="s">
        <v>37</v>
      </c>
      <c r="F125" s="110"/>
      <c r="G125" s="111"/>
      <c r="H125" s="111"/>
      <c r="I125" s="111"/>
      <c r="J125" s="112" t="s">
        <v>37</v>
      </c>
      <c r="K125" s="113" t="s">
        <v>37</v>
      </c>
      <c r="L125" s="114" t="s">
        <v>37</v>
      </c>
      <c r="M125" s="114" t="s">
        <v>37</v>
      </c>
      <c r="N125" s="114" t="s">
        <v>37</v>
      </c>
      <c r="O125" s="114" t="s">
        <v>37</v>
      </c>
      <c r="P125" s="114" t="s">
        <v>37</v>
      </c>
      <c r="Q125" s="47" t="s">
        <v>37</v>
      </c>
      <c r="R125" s="130" t="s">
        <v>37</v>
      </c>
    </row>
    <row r="126" spans="1:23" x14ac:dyDescent="0.2">
      <c r="A126" s="115"/>
      <c r="B126" s="109" t="s">
        <v>43</v>
      </c>
      <c r="C126" s="110" t="s">
        <v>37</v>
      </c>
      <c r="D126" s="110" t="s">
        <v>37</v>
      </c>
      <c r="E126" s="110" t="s">
        <v>37</v>
      </c>
      <c r="F126" s="110"/>
      <c r="G126" s="111"/>
      <c r="H126" s="111"/>
      <c r="I126" s="111"/>
      <c r="J126" s="112" t="s">
        <v>37</v>
      </c>
      <c r="K126" s="113" t="s">
        <v>37</v>
      </c>
      <c r="L126" s="114" t="s">
        <v>37</v>
      </c>
      <c r="M126" s="114" t="s">
        <v>37</v>
      </c>
      <c r="N126" s="114" t="s">
        <v>37</v>
      </c>
      <c r="O126" s="114" t="s">
        <v>37</v>
      </c>
      <c r="P126" s="114" t="s">
        <v>37</v>
      </c>
      <c r="Q126" s="47" t="s">
        <v>37</v>
      </c>
      <c r="R126" s="130" t="s">
        <v>37</v>
      </c>
      <c r="S126" s="328" t="s">
        <v>1777</v>
      </c>
      <c r="T126" s="329"/>
      <c r="U126" s="329"/>
      <c r="V126" s="329"/>
      <c r="W126" s="329"/>
    </row>
    <row r="127" spans="1:23" ht="36" x14ac:dyDescent="0.2">
      <c r="A127" s="105" t="s">
        <v>130</v>
      </c>
      <c r="B127" s="116" t="s">
        <v>131</v>
      </c>
      <c r="C127" s="101" t="s">
        <v>132</v>
      </c>
      <c r="D127" s="101">
        <v>27</v>
      </c>
      <c r="E127" s="101" t="s">
        <v>133</v>
      </c>
      <c r="F127" s="102">
        <f>SUM(F128:F134)</f>
        <v>90.5</v>
      </c>
      <c r="G127" s="103">
        <f>SUM(G128:G134)</f>
        <v>101.5</v>
      </c>
      <c r="H127" s="103">
        <f t="shared" ref="H127" si="12">SUM(H128:H134)</f>
        <v>106.5</v>
      </c>
      <c r="I127" s="103">
        <f t="shared" ref="I127" si="13">SUM(I128:I134)</f>
        <v>111.9</v>
      </c>
      <c r="J127" s="118" t="s">
        <v>21</v>
      </c>
      <c r="K127" s="105" t="s">
        <v>134</v>
      </c>
      <c r="L127" s="150" t="s">
        <v>136</v>
      </c>
      <c r="M127" s="154" t="s">
        <v>44</v>
      </c>
      <c r="N127" s="160">
        <v>2</v>
      </c>
      <c r="O127" s="160">
        <v>2</v>
      </c>
      <c r="P127" s="160">
        <v>2</v>
      </c>
      <c r="Q127" s="51" t="s">
        <v>21</v>
      </c>
      <c r="R127" s="129">
        <f>(G127-F127)/F127</f>
        <v>0.12154696132596685</v>
      </c>
      <c r="S127" s="199"/>
      <c r="T127" s="199"/>
      <c r="U127" s="199"/>
    </row>
    <row r="128" spans="1:23" ht="24" x14ac:dyDescent="0.2">
      <c r="A128" s="108"/>
      <c r="B128" s="109" t="s">
        <v>36</v>
      </c>
      <c r="C128" s="110" t="s">
        <v>37</v>
      </c>
      <c r="D128" s="110" t="s">
        <v>37</v>
      </c>
      <c r="E128" s="110" t="s">
        <v>37</v>
      </c>
      <c r="F128" s="110">
        <v>90.5</v>
      </c>
      <c r="G128" s="111">
        <v>101.5</v>
      </c>
      <c r="H128" s="111">
        <v>106.5</v>
      </c>
      <c r="I128" s="111">
        <v>111.9</v>
      </c>
      <c r="J128" s="112" t="s">
        <v>37</v>
      </c>
      <c r="K128" s="113" t="s">
        <v>37</v>
      </c>
      <c r="L128" s="114" t="s">
        <v>37</v>
      </c>
      <c r="M128" s="114" t="s">
        <v>37</v>
      </c>
      <c r="N128" s="114" t="s">
        <v>37</v>
      </c>
      <c r="O128" s="114" t="s">
        <v>37</v>
      </c>
      <c r="P128" s="114" t="s">
        <v>37</v>
      </c>
      <c r="Q128" s="47" t="s">
        <v>37</v>
      </c>
      <c r="R128" s="130" t="s">
        <v>37</v>
      </c>
    </row>
    <row r="129" spans="1:21" ht="24" x14ac:dyDescent="0.2">
      <c r="A129" s="115"/>
      <c r="B129" s="109" t="s">
        <v>38</v>
      </c>
      <c r="C129" s="110" t="s">
        <v>37</v>
      </c>
      <c r="D129" s="110" t="s">
        <v>37</v>
      </c>
      <c r="E129" s="110" t="s">
        <v>37</v>
      </c>
      <c r="F129" s="111"/>
      <c r="G129" s="111"/>
      <c r="H129" s="111"/>
      <c r="I129" s="111"/>
      <c r="J129" s="112" t="s">
        <v>37</v>
      </c>
      <c r="K129" s="113" t="s">
        <v>37</v>
      </c>
      <c r="L129" s="114" t="s">
        <v>37</v>
      </c>
      <c r="M129" s="114" t="s">
        <v>37</v>
      </c>
      <c r="N129" s="114" t="s">
        <v>37</v>
      </c>
      <c r="O129" s="114" t="s">
        <v>37</v>
      </c>
      <c r="P129" s="114" t="s">
        <v>37</v>
      </c>
      <c r="Q129" s="47" t="s">
        <v>37</v>
      </c>
      <c r="R129" s="130" t="s">
        <v>37</v>
      </c>
      <c r="T129" s="199"/>
      <c r="U129" s="199"/>
    </row>
    <row r="130" spans="1:21" x14ac:dyDescent="0.2">
      <c r="A130" s="115"/>
      <c r="B130" s="109" t="s">
        <v>39</v>
      </c>
      <c r="C130" s="110" t="s">
        <v>37</v>
      </c>
      <c r="D130" s="110" t="s">
        <v>37</v>
      </c>
      <c r="E130" s="110" t="s">
        <v>37</v>
      </c>
      <c r="F130" s="110"/>
      <c r="G130" s="111"/>
      <c r="H130" s="111"/>
      <c r="I130" s="111"/>
      <c r="J130" s="112" t="s">
        <v>37</v>
      </c>
      <c r="K130" s="113" t="s">
        <v>37</v>
      </c>
      <c r="L130" s="114" t="s">
        <v>37</v>
      </c>
      <c r="M130" s="114" t="s">
        <v>37</v>
      </c>
      <c r="N130" s="114" t="s">
        <v>37</v>
      </c>
      <c r="O130" s="114" t="s">
        <v>37</v>
      </c>
      <c r="P130" s="114" t="s">
        <v>37</v>
      </c>
      <c r="Q130" s="47" t="s">
        <v>37</v>
      </c>
      <c r="R130" s="130" t="s">
        <v>37</v>
      </c>
    </row>
    <row r="131" spans="1:21" ht="24" x14ac:dyDescent="0.2">
      <c r="A131" s="115"/>
      <c r="B131" s="109" t="s">
        <v>40</v>
      </c>
      <c r="C131" s="110" t="s">
        <v>37</v>
      </c>
      <c r="D131" s="110" t="s">
        <v>37</v>
      </c>
      <c r="E131" s="110" t="s">
        <v>37</v>
      </c>
      <c r="F131" s="110"/>
      <c r="G131" s="111"/>
      <c r="H131" s="111"/>
      <c r="I131" s="111"/>
      <c r="J131" s="112" t="s">
        <v>37</v>
      </c>
      <c r="K131" s="113" t="s">
        <v>37</v>
      </c>
      <c r="L131" s="114" t="s">
        <v>37</v>
      </c>
      <c r="M131" s="114" t="s">
        <v>37</v>
      </c>
      <c r="N131" s="114" t="s">
        <v>37</v>
      </c>
      <c r="O131" s="114" t="s">
        <v>37</v>
      </c>
      <c r="P131" s="114" t="s">
        <v>37</v>
      </c>
      <c r="Q131" s="47" t="s">
        <v>37</v>
      </c>
      <c r="R131" s="130" t="s">
        <v>37</v>
      </c>
    </row>
    <row r="132" spans="1:21" x14ac:dyDescent="0.2">
      <c r="A132" s="115"/>
      <c r="B132" s="109" t="s">
        <v>41</v>
      </c>
      <c r="C132" s="110" t="s">
        <v>37</v>
      </c>
      <c r="D132" s="110" t="s">
        <v>37</v>
      </c>
      <c r="E132" s="110" t="s">
        <v>37</v>
      </c>
      <c r="F132" s="110"/>
      <c r="G132" s="111"/>
      <c r="H132" s="111"/>
      <c r="I132" s="111"/>
      <c r="J132" s="112" t="s">
        <v>37</v>
      </c>
      <c r="K132" s="113" t="s">
        <v>37</v>
      </c>
      <c r="L132" s="114" t="s">
        <v>37</v>
      </c>
      <c r="M132" s="114" t="s">
        <v>37</v>
      </c>
      <c r="N132" s="114" t="s">
        <v>37</v>
      </c>
      <c r="O132" s="114" t="s">
        <v>37</v>
      </c>
      <c r="P132" s="114" t="s">
        <v>37</v>
      </c>
      <c r="Q132" s="47" t="s">
        <v>37</v>
      </c>
      <c r="R132" s="130" t="s">
        <v>37</v>
      </c>
    </row>
    <row r="133" spans="1:21" x14ac:dyDescent="0.2">
      <c r="A133" s="115"/>
      <c r="B133" s="109" t="s">
        <v>42</v>
      </c>
      <c r="C133" s="110" t="s">
        <v>37</v>
      </c>
      <c r="D133" s="110" t="s">
        <v>37</v>
      </c>
      <c r="E133" s="110" t="s">
        <v>37</v>
      </c>
      <c r="F133" s="110"/>
      <c r="G133" s="111"/>
      <c r="H133" s="111"/>
      <c r="I133" s="111"/>
      <c r="J133" s="112" t="s">
        <v>37</v>
      </c>
      <c r="K133" s="113" t="s">
        <v>37</v>
      </c>
      <c r="L133" s="114" t="s">
        <v>37</v>
      </c>
      <c r="M133" s="114" t="s">
        <v>37</v>
      </c>
      <c r="N133" s="114" t="s">
        <v>37</v>
      </c>
      <c r="O133" s="114" t="s">
        <v>37</v>
      </c>
      <c r="P133" s="114" t="s">
        <v>37</v>
      </c>
      <c r="Q133" s="47" t="s">
        <v>37</v>
      </c>
      <c r="R133" s="130" t="s">
        <v>37</v>
      </c>
    </row>
    <row r="134" spans="1:21" x14ac:dyDescent="0.2">
      <c r="A134" s="115"/>
      <c r="B134" s="109" t="s">
        <v>43</v>
      </c>
      <c r="C134" s="110" t="s">
        <v>37</v>
      </c>
      <c r="D134" s="110" t="s">
        <v>37</v>
      </c>
      <c r="E134" s="110" t="s">
        <v>37</v>
      </c>
      <c r="F134" s="110"/>
      <c r="G134" s="111"/>
      <c r="H134" s="111"/>
      <c r="I134" s="111"/>
      <c r="J134" s="112" t="s">
        <v>37</v>
      </c>
      <c r="K134" s="113" t="s">
        <v>37</v>
      </c>
      <c r="L134" s="114" t="s">
        <v>37</v>
      </c>
      <c r="M134" s="114" t="s">
        <v>37</v>
      </c>
      <c r="N134" s="114" t="s">
        <v>37</v>
      </c>
      <c r="O134" s="114" t="s">
        <v>37</v>
      </c>
      <c r="P134" s="114" t="s">
        <v>37</v>
      </c>
      <c r="Q134" s="47" t="s">
        <v>37</v>
      </c>
      <c r="R134" s="130" t="s">
        <v>37</v>
      </c>
      <c r="T134" s="199"/>
      <c r="U134" s="199"/>
    </row>
    <row r="135" spans="1:21" ht="48" x14ac:dyDescent="0.2">
      <c r="A135" s="105" t="s">
        <v>137</v>
      </c>
      <c r="B135" s="116" t="s">
        <v>138</v>
      </c>
      <c r="C135" s="101" t="s">
        <v>139</v>
      </c>
      <c r="D135" s="101" t="s">
        <v>140</v>
      </c>
      <c r="E135" s="101" t="s">
        <v>141</v>
      </c>
      <c r="F135" s="102">
        <f>SUM(F136:F142)</f>
        <v>3813.9</v>
      </c>
      <c r="G135" s="103">
        <f>SUM(G136:G142)</f>
        <v>4394.5999999999995</v>
      </c>
      <c r="H135" s="103">
        <f t="shared" ref="H135" si="14">SUM(H136:H142)</f>
        <v>4611.7999999999993</v>
      </c>
      <c r="I135" s="103">
        <f t="shared" ref="I135" si="15">SUM(I136:I142)</f>
        <v>4840</v>
      </c>
      <c r="J135" s="118" t="s">
        <v>21</v>
      </c>
      <c r="K135" s="105" t="s">
        <v>142</v>
      </c>
      <c r="L135" s="106" t="s">
        <v>143</v>
      </c>
      <c r="M135" s="107" t="s">
        <v>44</v>
      </c>
      <c r="N135" s="234" t="s">
        <v>144</v>
      </c>
      <c r="O135" s="234" t="s">
        <v>144</v>
      </c>
      <c r="P135" s="235" t="s">
        <v>144</v>
      </c>
      <c r="Q135" s="51" t="s">
        <v>21</v>
      </c>
      <c r="R135" s="129">
        <f>(G135-F135)/F135</f>
        <v>0.15225884265450046</v>
      </c>
      <c r="S135" s="199"/>
      <c r="T135" s="199"/>
      <c r="U135" s="199"/>
    </row>
    <row r="136" spans="1:21" ht="24" x14ac:dyDescent="0.2">
      <c r="A136" s="108"/>
      <c r="B136" s="109" t="s">
        <v>36</v>
      </c>
      <c r="C136" s="110" t="s">
        <v>37</v>
      </c>
      <c r="D136" s="110" t="s">
        <v>37</v>
      </c>
      <c r="E136" s="110" t="s">
        <v>37</v>
      </c>
      <c r="F136" s="110">
        <v>3763</v>
      </c>
      <c r="G136" s="111">
        <v>4345.7</v>
      </c>
      <c r="H136" s="111">
        <v>4562.8999999999996</v>
      </c>
      <c r="I136" s="111">
        <v>4791.1000000000004</v>
      </c>
      <c r="J136" s="112" t="s">
        <v>37</v>
      </c>
      <c r="K136" s="113" t="s">
        <v>37</v>
      </c>
      <c r="L136" s="114" t="s">
        <v>37</v>
      </c>
      <c r="M136" s="114" t="s">
        <v>37</v>
      </c>
      <c r="N136" s="114" t="s">
        <v>37</v>
      </c>
      <c r="O136" s="114" t="s">
        <v>37</v>
      </c>
      <c r="P136" s="114" t="s">
        <v>37</v>
      </c>
      <c r="Q136" s="47" t="s">
        <v>37</v>
      </c>
      <c r="R136" s="130" t="s">
        <v>37</v>
      </c>
    </row>
    <row r="137" spans="1:21" ht="24" x14ac:dyDescent="0.2">
      <c r="A137" s="115"/>
      <c r="B137" s="109" t="s">
        <v>38</v>
      </c>
      <c r="C137" s="110" t="s">
        <v>37</v>
      </c>
      <c r="D137" s="110" t="s">
        <v>37</v>
      </c>
      <c r="E137" s="110" t="s">
        <v>37</v>
      </c>
      <c r="F137" s="111"/>
      <c r="G137" s="111"/>
      <c r="H137" s="111"/>
      <c r="I137" s="111"/>
      <c r="J137" s="112" t="s">
        <v>37</v>
      </c>
      <c r="K137" s="113" t="s">
        <v>37</v>
      </c>
      <c r="L137" s="114" t="s">
        <v>37</v>
      </c>
      <c r="M137" s="114" t="s">
        <v>37</v>
      </c>
      <c r="N137" s="114" t="s">
        <v>37</v>
      </c>
      <c r="O137" s="114" t="s">
        <v>37</v>
      </c>
      <c r="P137" s="114" t="s">
        <v>37</v>
      </c>
      <c r="Q137" s="47" t="s">
        <v>37</v>
      </c>
      <c r="R137" s="130" t="s">
        <v>37</v>
      </c>
    </row>
    <row r="138" spans="1:21" x14ac:dyDescent="0.2">
      <c r="A138" s="115"/>
      <c r="B138" s="109" t="s">
        <v>39</v>
      </c>
      <c r="C138" s="110" t="s">
        <v>37</v>
      </c>
      <c r="D138" s="110" t="s">
        <v>37</v>
      </c>
      <c r="E138" s="110" t="s">
        <v>37</v>
      </c>
      <c r="F138" s="110">
        <v>50.9</v>
      </c>
      <c r="G138" s="111">
        <v>48.9</v>
      </c>
      <c r="H138" s="111">
        <v>48.9</v>
      </c>
      <c r="I138" s="111">
        <v>48.9</v>
      </c>
      <c r="J138" s="112" t="s">
        <v>37</v>
      </c>
      <c r="K138" s="113" t="s">
        <v>37</v>
      </c>
      <c r="L138" s="114" t="s">
        <v>37</v>
      </c>
      <c r="M138" s="114" t="s">
        <v>37</v>
      </c>
      <c r="N138" s="114" t="s">
        <v>37</v>
      </c>
      <c r="O138" s="114" t="s">
        <v>37</v>
      </c>
      <c r="P138" s="114" t="s">
        <v>37</v>
      </c>
      <c r="Q138" s="47" t="s">
        <v>37</v>
      </c>
      <c r="R138" s="130" t="s">
        <v>37</v>
      </c>
    </row>
    <row r="139" spans="1:21" ht="24" x14ac:dyDescent="0.2">
      <c r="A139" s="115"/>
      <c r="B139" s="109" t="s">
        <v>40</v>
      </c>
      <c r="C139" s="110" t="s">
        <v>37</v>
      </c>
      <c r="D139" s="110" t="s">
        <v>37</v>
      </c>
      <c r="E139" s="110" t="s">
        <v>37</v>
      </c>
      <c r="F139" s="110"/>
      <c r="G139" s="111"/>
      <c r="H139" s="111"/>
      <c r="I139" s="111"/>
      <c r="J139" s="112" t="s">
        <v>37</v>
      </c>
      <c r="K139" s="113" t="s">
        <v>37</v>
      </c>
      <c r="L139" s="114" t="s">
        <v>37</v>
      </c>
      <c r="M139" s="114" t="s">
        <v>37</v>
      </c>
      <c r="N139" s="114" t="s">
        <v>37</v>
      </c>
      <c r="O139" s="114" t="s">
        <v>37</v>
      </c>
      <c r="P139" s="114" t="s">
        <v>37</v>
      </c>
      <c r="Q139" s="47" t="s">
        <v>37</v>
      </c>
      <c r="R139" s="130" t="s">
        <v>37</v>
      </c>
    </row>
    <row r="140" spans="1:21" x14ac:dyDescent="0.2">
      <c r="A140" s="115"/>
      <c r="B140" s="109" t="s">
        <v>41</v>
      </c>
      <c r="C140" s="110" t="s">
        <v>37</v>
      </c>
      <c r="D140" s="110" t="s">
        <v>37</v>
      </c>
      <c r="E140" s="110" t="s">
        <v>37</v>
      </c>
      <c r="F140" s="110"/>
      <c r="G140" s="111"/>
      <c r="H140" s="111"/>
      <c r="I140" s="111"/>
      <c r="J140" s="112" t="s">
        <v>37</v>
      </c>
      <c r="K140" s="113" t="s">
        <v>37</v>
      </c>
      <c r="L140" s="114" t="s">
        <v>37</v>
      </c>
      <c r="M140" s="114" t="s">
        <v>37</v>
      </c>
      <c r="N140" s="114" t="s">
        <v>37</v>
      </c>
      <c r="O140" s="114" t="s">
        <v>37</v>
      </c>
      <c r="P140" s="114" t="s">
        <v>37</v>
      </c>
      <c r="Q140" s="47" t="s">
        <v>37</v>
      </c>
      <c r="R140" s="130" t="s">
        <v>37</v>
      </c>
    </row>
    <row r="141" spans="1:21" x14ac:dyDescent="0.2">
      <c r="A141" s="115"/>
      <c r="B141" s="109" t="s">
        <v>42</v>
      </c>
      <c r="C141" s="110" t="s">
        <v>37</v>
      </c>
      <c r="D141" s="110" t="s">
        <v>37</v>
      </c>
      <c r="E141" s="110" t="s">
        <v>37</v>
      </c>
      <c r="F141" s="110"/>
      <c r="G141" s="111"/>
      <c r="H141" s="111"/>
      <c r="I141" s="111"/>
      <c r="J141" s="112" t="s">
        <v>37</v>
      </c>
      <c r="K141" s="113" t="s">
        <v>37</v>
      </c>
      <c r="L141" s="114" t="s">
        <v>37</v>
      </c>
      <c r="M141" s="114" t="s">
        <v>37</v>
      </c>
      <c r="N141" s="114" t="s">
        <v>37</v>
      </c>
      <c r="O141" s="114" t="s">
        <v>37</v>
      </c>
      <c r="P141" s="114" t="s">
        <v>37</v>
      </c>
      <c r="Q141" s="47" t="s">
        <v>37</v>
      </c>
      <c r="R141" s="130" t="s">
        <v>37</v>
      </c>
    </row>
    <row r="142" spans="1:21" x14ac:dyDescent="0.2">
      <c r="A142" s="115"/>
      <c r="B142" s="109" t="s">
        <v>43</v>
      </c>
      <c r="C142" s="110" t="s">
        <v>37</v>
      </c>
      <c r="D142" s="110" t="s">
        <v>37</v>
      </c>
      <c r="E142" s="110" t="s">
        <v>37</v>
      </c>
      <c r="F142" s="110"/>
      <c r="G142" s="111"/>
      <c r="H142" s="111"/>
      <c r="I142" s="111"/>
      <c r="J142" s="112" t="s">
        <v>37</v>
      </c>
      <c r="K142" s="113" t="s">
        <v>37</v>
      </c>
      <c r="L142" s="114" t="s">
        <v>37</v>
      </c>
      <c r="M142" s="114" t="s">
        <v>37</v>
      </c>
      <c r="N142" s="114" t="s">
        <v>37</v>
      </c>
      <c r="O142" s="114" t="s">
        <v>37</v>
      </c>
      <c r="P142" s="114" t="s">
        <v>37</v>
      </c>
      <c r="Q142" s="47" t="s">
        <v>37</v>
      </c>
      <c r="R142" s="130" t="s">
        <v>37</v>
      </c>
    </row>
    <row r="143" spans="1:21" ht="48" x14ac:dyDescent="0.2">
      <c r="A143" s="105" t="s">
        <v>145</v>
      </c>
      <c r="B143" s="116" t="s">
        <v>146</v>
      </c>
      <c r="C143" s="101" t="s">
        <v>147</v>
      </c>
      <c r="D143" s="101">
        <v>1</v>
      </c>
      <c r="E143" s="101" t="s">
        <v>148</v>
      </c>
      <c r="F143" s="102">
        <f>SUM(F144:F150)</f>
        <v>74.5</v>
      </c>
      <c r="G143" s="103">
        <f>SUM(G144:G150)</f>
        <v>120</v>
      </c>
      <c r="H143" s="103">
        <f t="shared" ref="H143" si="16">SUM(H144:H150)</f>
        <v>120</v>
      </c>
      <c r="I143" s="103">
        <f t="shared" ref="I143" si="17">SUM(I144:I150)</f>
        <v>120</v>
      </c>
      <c r="J143" s="118" t="s">
        <v>21</v>
      </c>
      <c r="K143" s="119" t="s">
        <v>149</v>
      </c>
      <c r="L143" s="150" t="s">
        <v>1141</v>
      </c>
      <c r="M143" s="154" t="s">
        <v>26</v>
      </c>
      <c r="N143" s="160">
        <v>0.3</v>
      </c>
      <c r="O143" s="160">
        <v>0.3</v>
      </c>
      <c r="P143" s="160">
        <v>0.3</v>
      </c>
      <c r="Q143" s="51" t="s">
        <v>21</v>
      </c>
      <c r="R143" s="129">
        <f>(G143-F143)/F143</f>
        <v>0.61073825503355705</v>
      </c>
      <c r="S143" s="143"/>
      <c r="T143" s="199"/>
      <c r="U143" s="199"/>
    </row>
    <row r="144" spans="1:21" ht="24" x14ac:dyDescent="0.2">
      <c r="A144" s="108"/>
      <c r="B144" s="109" t="s">
        <v>36</v>
      </c>
      <c r="C144" s="110" t="s">
        <v>37</v>
      </c>
      <c r="D144" s="110" t="s">
        <v>37</v>
      </c>
      <c r="E144" s="110" t="s">
        <v>37</v>
      </c>
      <c r="F144" s="110">
        <v>74.5</v>
      </c>
      <c r="G144" s="111">
        <v>120</v>
      </c>
      <c r="H144" s="111">
        <v>120</v>
      </c>
      <c r="I144" s="111">
        <v>120</v>
      </c>
      <c r="J144" s="112" t="s">
        <v>37</v>
      </c>
      <c r="K144" s="113" t="s">
        <v>37</v>
      </c>
      <c r="L144" s="114" t="s">
        <v>37</v>
      </c>
      <c r="M144" s="114" t="s">
        <v>37</v>
      </c>
      <c r="N144" s="114" t="s">
        <v>37</v>
      </c>
      <c r="O144" s="114" t="s">
        <v>37</v>
      </c>
      <c r="P144" s="114" t="s">
        <v>37</v>
      </c>
      <c r="Q144" s="47" t="s">
        <v>37</v>
      </c>
      <c r="R144" s="130" t="s">
        <v>37</v>
      </c>
      <c r="S144" s="326"/>
      <c r="T144" s="327"/>
    </row>
    <row r="145" spans="1:23" ht="24" customHeight="1" x14ac:dyDescent="0.2">
      <c r="A145" s="115"/>
      <c r="B145" s="109" t="s">
        <v>38</v>
      </c>
      <c r="C145" s="110" t="s">
        <v>37</v>
      </c>
      <c r="D145" s="110" t="s">
        <v>37</v>
      </c>
      <c r="E145" s="110" t="s">
        <v>37</v>
      </c>
      <c r="F145" s="111"/>
      <c r="G145" s="111"/>
      <c r="H145" s="111"/>
      <c r="I145" s="111"/>
      <c r="J145" s="112" t="s">
        <v>37</v>
      </c>
      <c r="K145" s="113" t="s">
        <v>37</v>
      </c>
      <c r="L145" s="114" t="s">
        <v>37</v>
      </c>
      <c r="M145" s="114" t="s">
        <v>37</v>
      </c>
      <c r="N145" s="114" t="s">
        <v>37</v>
      </c>
      <c r="O145" s="114" t="s">
        <v>37</v>
      </c>
      <c r="P145" s="114" t="s">
        <v>37</v>
      </c>
      <c r="Q145" s="47" t="s">
        <v>37</v>
      </c>
      <c r="R145" s="130" t="s">
        <v>37</v>
      </c>
      <c r="S145" s="328" t="s">
        <v>1462</v>
      </c>
      <c r="T145" s="329"/>
      <c r="U145" s="329"/>
      <c r="V145" s="329"/>
      <c r="W145" s="329"/>
    </row>
    <row r="146" spans="1:23" x14ac:dyDescent="0.2">
      <c r="A146" s="115"/>
      <c r="B146" s="109" t="s">
        <v>39</v>
      </c>
      <c r="C146" s="110" t="s">
        <v>37</v>
      </c>
      <c r="D146" s="110" t="s">
        <v>37</v>
      </c>
      <c r="E146" s="110" t="s">
        <v>37</v>
      </c>
      <c r="F146" s="110"/>
      <c r="G146" s="111"/>
      <c r="H146" s="111"/>
      <c r="I146" s="111"/>
      <c r="J146" s="112" t="s">
        <v>37</v>
      </c>
      <c r="K146" s="113" t="s">
        <v>37</v>
      </c>
      <c r="L146" s="114" t="s">
        <v>37</v>
      </c>
      <c r="M146" s="114" t="s">
        <v>37</v>
      </c>
      <c r="N146" s="114" t="s">
        <v>37</v>
      </c>
      <c r="O146" s="114" t="s">
        <v>37</v>
      </c>
      <c r="P146" s="114" t="s">
        <v>37</v>
      </c>
      <c r="Q146" s="47" t="s">
        <v>37</v>
      </c>
      <c r="R146" s="130" t="s">
        <v>37</v>
      </c>
      <c r="S146" s="328"/>
      <c r="T146" s="329"/>
      <c r="U146" s="329"/>
      <c r="V146" s="329"/>
      <c r="W146" s="329"/>
    </row>
    <row r="147" spans="1:23" ht="24" x14ac:dyDescent="0.2">
      <c r="A147" s="115"/>
      <c r="B147" s="109" t="s">
        <v>40</v>
      </c>
      <c r="C147" s="110" t="s">
        <v>37</v>
      </c>
      <c r="D147" s="110" t="s">
        <v>37</v>
      </c>
      <c r="E147" s="110" t="s">
        <v>37</v>
      </c>
      <c r="F147" s="110"/>
      <c r="G147" s="111"/>
      <c r="H147" s="111"/>
      <c r="I147" s="111"/>
      <c r="J147" s="112" t="s">
        <v>37</v>
      </c>
      <c r="K147" s="113" t="s">
        <v>37</v>
      </c>
      <c r="L147" s="114" t="s">
        <v>37</v>
      </c>
      <c r="M147" s="114" t="s">
        <v>37</v>
      </c>
      <c r="N147" s="114" t="s">
        <v>37</v>
      </c>
      <c r="O147" s="114" t="s">
        <v>37</v>
      </c>
      <c r="P147" s="114" t="s">
        <v>37</v>
      </c>
      <c r="Q147" s="47" t="s">
        <v>37</v>
      </c>
      <c r="R147" s="130" t="s">
        <v>37</v>
      </c>
      <c r="S147" s="328"/>
      <c r="T147" s="329"/>
      <c r="U147" s="329"/>
      <c r="V147" s="329"/>
      <c r="W147" s="329"/>
    </row>
    <row r="148" spans="1:23" x14ac:dyDescent="0.2">
      <c r="A148" s="115"/>
      <c r="B148" s="109" t="s">
        <v>41</v>
      </c>
      <c r="C148" s="110" t="s">
        <v>37</v>
      </c>
      <c r="D148" s="110" t="s">
        <v>37</v>
      </c>
      <c r="E148" s="110" t="s">
        <v>37</v>
      </c>
      <c r="F148" s="110"/>
      <c r="G148" s="111"/>
      <c r="H148" s="111"/>
      <c r="I148" s="111"/>
      <c r="J148" s="112" t="s">
        <v>37</v>
      </c>
      <c r="K148" s="113" t="s">
        <v>37</v>
      </c>
      <c r="L148" s="114" t="s">
        <v>37</v>
      </c>
      <c r="M148" s="114" t="s">
        <v>37</v>
      </c>
      <c r="N148" s="114" t="s">
        <v>37</v>
      </c>
      <c r="O148" s="114" t="s">
        <v>37</v>
      </c>
      <c r="P148" s="114" t="s">
        <v>37</v>
      </c>
      <c r="Q148" s="47" t="s">
        <v>37</v>
      </c>
      <c r="R148" s="130" t="s">
        <v>37</v>
      </c>
      <c r="S148" s="328"/>
      <c r="T148" s="329"/>
      <c r="U148" s="329"/>
      <c r="V148" s="329"/>
      <c r="W148" s="329"/>
    </row>
    <row r="149" spans="1:23" x14ac:dyDescent="0.2">
      <c r="A149" s="115"/>
      <c r="B149" s="109" t="s">
        <v>42</v>
      </c>
      <c r="C149" s="110" t="s">
        <v>37</v>
      </c>
      <c r="D149" s="110" t="s">
        <v>37</v>
      </c>
      <c r="E149" s="110" t="s">
        <v>37</v>
      </c>
      <c r="F149" s="110"/>
      <c r="G149" s="111"/>
      <c r="H149" s="111"/>
      <c r="I149" s="111"/>
      <c r="J149" s="112" t="s">
        <v>37</v>
      </c>
      <c r="K149" s="113" t="s">
        <v>37</v>
      </c>
      <c r="L149" s="114" t="s">
        <v>37</v>
      </c>
      <c r="M149" s="114" t="s">
        <v>37</v>
      </c>
      <c r="N149" s="114" t="s">
        <v>37</v>
      </c>
      <c r="O149" s="114" t="s">
        <v>37</v>
      </c>
      <c r="P149" s="114" t="s">
        <v>37</v>
      </c>
      <c r="Q149" s="47" t="s">
        <v>37</v>
      </c>
      <c r="R149" s="130" t="s">
        <v>37</v>
      </c>
      <c r="S149" s="328"/>
      <c r="T149" s="329"/>
      <c r="U149" s="329"/>
      <c r="V149" s="329"/>
      <c r="W149" s="329"/>
    </row>
    <row r="150" spans="1:23" x14ac:dyDescent="0.2">
      <c r="A150" s="115"/>
      <c r="B150" s="109" t="s">
        <v>43</v>
      </c>
      <c r="C150" s="110" t="s">
        <v>37</v>
      </c>
      <c r="D150" s="110" t="s">
        <v>37</v>
      </c>
      <c r="E150" s="110" t="s">
        <v>37</v>
      </c>
      <c r="F150" s="110"/>
      <c r="G150" s="111"/>
      <c r="H150" s="111"/>
      <c r="I150" s="111"/>
      <c r="J150" s="112" t="s">
        <v>37</v>
      </c>
      <c r="K150" s="113" t="s">
        <v>37</v>
      </c>
      <c r="L150" s="114" t="s">
        <v>37</v>
      </c>
      <c r="M150" s="114" t="s">
        <v>37</v>
      </c>
      <c r="N150" s="114" t="s">
        <v>37</v>
      </c>
      <c r="O150" s="114" t="s">
        <v>37</v>
      </c>
      <c r="P150" s="114" t="s">
        <v>37</v>
      </c>
      <c r="Q150" s="47" t="s">
        <v>37</v>
      </c>
      <c r="R150" s="130" t="s">
        <v>37</v>
      </c>
      <c r="S150" s="328"/>
      <c r="T150" s="329"/>
      <c r="U150" s="329"/>
      <c r="V150" s="329"/>
      <c r="W150" s="329"/>
    </row>
    <row r="151" spans="1:23" ht="22.5" customHeight="1" x14ac:dyDescent="0.2">
      <c r="A151" s="392" t="s">
        <v>1356</v>
      </c>
      <c r="B151" s="349" t="s">
        <v>1357</v>
      </c>
      <c r="C151" s="352" t="s">
        <v>1629</v>
      </c>
      <c r="D151" s="352" t="s">
        <v>1751</v>
      </c>
      <c r="E151" s="352" t="s">
        <v>1754</v>
      </c>
      <c r="F151" s="389">
        <f>SUM(F163:F169)</f>
        <v>366.8</v>
      </c>
      <c r="G151" s="346">
        <f>SUM(G163:G169)</f>
        <v>409.1</v>
      </c>
      <c r="H151" s="346">
        <f>SUM(H163:H169)</f>
        <v>429.5</v>
      </c>
      <c r="I151" s="346">
        <f>SUM(I163:I169)</f>
        <v>451</v>
      </c>
      <c r="J151" s="355" t="s">
        <v>21</v>
      </c>
      <c r="K151" s="202" t="s">
        <v>152</v>
      </c>
      <c r="L151" s="203" t="s">
        <v>1358</v>
      </c>
      <c r="M151" s="204" t="s">
        <v>1486</v>
      </c>
      <c r="N151" s="294" t="s">
        <v>1487</v>
      </c>
      <c r="O151" s="294" t="s">
        <v>1488</v>
      </c>
      <c r="P151" s="294" t="s">
        <v>1489</v>
      </c>
      <c r="Q151" s="77" t="s">
        <v>21</v>
      </c>
      <c r="R151" s="129">
        <f>(G151-F151)/F151</f>
        <v>0.11532170119956382</v>
      </c>
      <c r="S151" s="330" t="s">
        <v>1373</v>
      </c>
      <c r="T151" s="331"/>
      <c r="U151" s="331"/>
    </row>
    <row r="152" spans="1:23" ht="36" x14ac:dyDescent="0.2">
      <c r="A152" s="393"/>
      <c r="B152" s="350"/>
      <c r="C152" s="353"/>
      <c r="D152" s="353"/>
      <c r="E152" s="353"/>
      <c r="F152" s="390"/>
      <c r="G152" s="347"/>
      <c r="H152" s="347"/>
      <c r="I152" s="347"/>
      <c r="J152" s="356"/>
      <c r="K152" s="202" t="s">
        <v>1361</v>
      </c>
      <c r="L152" s="205" t="s">
        <v>168</v>
      </c>
      <c r="M152" s="206" t="s">
        <v>44</v>
      </c>
      <c r="N152" s="294" t="s">
        <v>135</v>
      </c>
      <c r="O152" s="294" t="s">
        <v>135</v>
      </c>
      <c r="P152" s="294" t="s">
        <v>135</v>
      </c>
      <c r="Q152" s="77" t="s">
        <v>21</v>
      </c>
      <c r="R152" s="129"/>
      <c r="S152" s="330"/>
      <c r="T152" s="331"/>
      <c r="U152" s="331"/>
    </row>
    <row r="153" spans="1:23" ht="36" x14ac:dyDescent="0.2">
      <c r="A153" s="393"/>
      <c r="B153" s="350"/>
      <c r="C153" s="353"/>
      <c r="D153" s="353"/>
      <c r="E153" s="353"/>
      <c r="F153" s="390"/>
      <c r="G153" s="347"/>
      <c r="H153" s="347"/>
      <c r="I153" s="347"/>
      <c r="J153" s="356"/>
      <c r="K153" s="202" t="s">
        <v>1362</v>
      </c>
      <c r="L153" s="205" t="s">
        <v>169</v>
      </c>
      <c r="M153" s="206" t="s">
        <v>44</v>
      </c>
      <c r="N153" s="294" t="s">
        <v>160</v>
      </c>
      <c r="O153" s="294" t="s">
        <v>144</v>
      </c>
      <c r="P153" s="295" t="s">
        <v>170</v>
      </c>
      <c r="Q153" s="77" t="s">
        <v>21</v>
      </c>
      <c r="R153" s="129"/>
      <c r="S153" s="330" t="s">
        <v>1606</v>
      </c>
      <c r="T153" s="331"/>
      <c r="U153" s="331"/>
    </row>
    <row r="154" spans="1:23" ht="22.5" customHeight="1" x14ac:dyDescent="0.2">
      <c r="A154" s="393"/>
      <c r="B154" s="350"/>
      <c r="C154" s="353"/>
      <c r="D154" s="353"/>
      <c r="E154" s="353"/>
      <c r="F154" s="390"/>
      <c r="G154" s="347"/>
      <c r="H154" s="347"/>
      <c r="I154" s="347"/>
      <c r="J154" s="356"/>
      <c r="K154" s="202" t="s">
        <v>1363</v>
      </c>
      <c r="L154" s="208" t="s">
        <v>1359</v>
      </c>
      <c r="M154" s="206" t="s">
        <v>44</v>
      </c>
      <c r="N154" s="296" t="s">
        <v>1499</v>
      </c>
      <c r="O154" s="296" t="s">
        <v>1500</v>
      </c>
      <c r="P154" s="296" t="s">
        <v>1501</v>
      </c>
      <c r="Q154" s="77" t="s">
        <v>21</v>
      </c>
      <c r="R154" s="129"/>
      <c r="S154" s="330"/>
      <c r="T154" s="331"/>
      <c r="U154" s="331"/>
    </row>
    <row r="155" spans="1:23" ht="22.5" customHeight="1" x14ac:dyDescent="0.2">
      <c r="A155" s="393"/>
      <c r="B155" s="350"/>
      <c r="C155" s="353"/>
      <c r="D155" s="353"/>
      <c r="E155" s="353"/>
      <c r="F155" s="390"/>
      <c r="G155" s="347"/>
      <c r="H155" s="347"/>
      <c r="I155" s="347"/>
      <c r="J155" s="356"/>
      <c r="K155" s="202" t="s">
        <v>1364</v>
      </c>
      <c r="L155" s="205" t="s">
        <v>1360</v>
      </c>
      <c r="M155" s="206" t="s">
        <v>44</v>
      </c>
      <c r="N155" s="294" t="s">
        <v>1490</v>
      </c>
      <c r="O155" s="294" t="s">
        <v>1491</v>
      </c>
      <c r="P155" s="294" t="s">
        <v>1492</v>
      </c>
      <c r="Q155" s="77" t="s">
        <v>21</v>
      </c>
      <c r="R155" s="129"/>
      <c r="S155" s="326"/>
      <c r="T155" s="327"/>
      <c r="U155" s="327"/>
    </row>
    <row r="156" spans="1:23" ht="22.5" customHeight="1" x14ac:dyDescent="0.2">
      <c r="A156" s="393"/>
      <c r="B156" s="350"/>
      <c r="C156" s="353"/>
      <c r="D156" s="353"/>
      <c r="E156" s="353"/>
      <c r="F156" s="390"/>
      <c r="G156" s="347"/>
      <c r="H156" s="347"/>
      <c r="I156" s="347"/>
      <c r="J156" s="356"/>
      <c r="K156" s="202" t="s">
        <v>1365</v>
      </c>
      <c r="L156" s="205" t="s">
        <v>181</v>
      </c>
      <c r="M156" s="206" t="s">
        <v>44</v>
      </c>
      <c r="N156" s="294" t="s">
        <v>1495</v>
      </c>
      <c r="O156" s="294" t="s">
        <v>1496</v>
      </c>
      <c r="P156" s="294" t="s">
        <v>1497</v>
      </c>
      <c r="Q156" s="77" t="s">
        <v>21</v>
      </c>
      <c r="R156" s="129"/>
      <c r="S156" s="143"/>
    </row>
    <row r="157" spans="1:23" ht="48" x14ac:dyDescent="0.2">
      <c r="A157" s="393"/>
      <c r="B157" s="350"/>
      <c r="C157" s="353"/>
      <c r="D157" s="353"/>
      <c r="E157" s="353"/>
      <c r="F157" s="390"/>
      <c r="G157" s="347"/>
      <c r="H157" s="347"/>
      <c r="I157" s="347"/>
      <c r="J157" s="356"/>
      <c r="K157" s="202" t="s">
        <v>1366</v>
      </c>
      <c r="L157" s="205" t="s">
        <v>1498</v>
      </c>
      <c r="M157" s="206" t="s">
        <v>44</v>
      </c>
      <c r="N157" s="294" t="s">
        <v>573</v>
      </c>
      <c r="O157" s="294" t="s">
        <v>573</v>
      </c>
      <c r="P157" s="294" t="s">
        <v>573</v>
      </c>
      <c r="Q157" s="77" t="s">
        <v>21</v>
      </c>
      <c r="R157" s="129"/>
    </row>
    <row r="158" spans="1:23" ht="45" customHeight="1" x14ac:dyDescent="0.2">
      <c r="A158" s="393"/>
      <c r="B158" s="350"/>
      <c r="C158" s="353"/>
      <c r="D158" s="353"/>
      <c r="E158" s="353"/>
      <c r="F158" s="390"/>
      <c r="G158" s="347"/>
      <c r="H158" s="347"/>
      <c r="I158" s="347"/>
      <c r="J158" s="356"/>
      <c r="K158" s="202" t="s">
        <v>1367</v>
      </c>
      <c r="L158" s="205" t="s">
        <v>182</v>
      </c>
      <c r="M158" s="206" t="s">
        <v>26</v>
      </c>
      <c r="N158" s="294" t="s">
        <v>83</v>
      </c>
      <c r="O158" s="294" t="s">
        <v>83</v>
      </c>
      <c r="P158" s="295" t="s">
        <v>83</v>
      </c>
      <c r="Q158" s="77" t="s">
        <v>21</v>
      </c>
      <c r="R158" s="129"/>
      <c r="S158" s="153" t="s">
        <v>177</v>
      </c>
    </row>
    <row r="159" spans="1:23" ht="61.5" customHeight="1" x14ac:dyDescent="0.2">
      <c r="A159" s="393"/>
      <c r="B159" s="350"/>
      <c r="C159" s="353"/>
      <c r="D159" s="353"/>
      <c r="E159" s="353"/>
      <c r="F159" s="390"/>
      <c r="G159" s="347"/>
      <c r="H159" s="347"/>
      <c r="I159" s="347"/>
      <c r="J159" s="356"/>
      <c r="K159" s="202" t="s">
        <v>1368</v>
      </c>
      <c r="L159" s="205" t="s">
        <v>1493</v>
      </c>
      <c r="M159" s="207" t="s">
        <v>26</v>
      </c>
      <c r="N159" s="294" t="s">
        <v>260</v>
      </c>
      <c r="O159" s="294" t="s">
        <v>260</v>
      </c>
      <c r="P159" s="294" t="s">
        <v>260</v>
      </c>
      <c r="Q159" s="77" t="s">
        <v>21</v>
      </c>
      <c r="R159" s="129"/>
      <c r="S159" s="143"/>
      <c r="T159" s="200"/>
      <c r="U159" s="200"/>
    </row>
    <row r="160" spans="1:23" ht="48" x14ac:dyDescent="0.2">
      <c r="A160" s="393"/>
      <c r="B160" s="350"/>
      <c r="C160" s="353"/>
      <c r="D160" s="353"/>
      <c r="E160" s="353"/>
      <c r="F160" s="390"/>
      <c r="G160" s="347"/>
      <c r="H160" s="347"/>
      <c r="I160" s="347"/>
      <c r="J160" s="356"/>
      <c r="K160" s="202" t="s">
        <v>1369</v>
      </c>
      <c r="L160" s="205" t="s">
        <v>1494</v>
      </c>
      <c r="M160" s="207" t="s">
        <v>44</v>
      </c>
      <c r="N160" s="294" t="s">
        <v>90</v>
      </c>
      <c r="O160" s="294" t="s">
        <v>90</v>
      </c>
      <c r="P160" s="294" t="s">
        <v>90</v>
      </c>
      <c r="Q160" s="77" t="s">
        <v>21</v>
      </c>
      <c r="R160" s="129"/>
      <c r="S160" s="143"/>
      <c r="T160" s="200"/>
      <c r="U160" s="200"/>
    </row>
    <row r="161" spans="1:21" ht="39" customHeight="1" x14ac:dyDescent="0.2">
      <c r="A161" s="393"/>
      <c r="B161" s="350"/>
      <c r="C161" s="353"/>
      <c r="D161" s="353"/>
      <c r="E161" s="353"/>
      <c r="F161" s="390"/>
      <c r="G161" s="347"/>
      <c r="H161" s="347"/>
      <c r="I161" s="347"/>
      <c r="J161" s="356"/>
      <c r="K161" s="202" t="s">
        <v>1370</v>
      </c>
      <c r="L161" s="203" t="s">
        <v>1528</v>
      </c>
      <c r="M161" s="206" t="s">
        <v>44</v>
      </c>
      <c r="N161" s="297">
        <v>95</v>
      </c>
      <c r="O161" s="297">
        <v>95</v>
      </c>
      <c r="P161" s="297">
        <v>100</v>
      </c>
      <c r="Q161" s="77" t="s">
        <v>21</v>
      </c>
      <c r="R161" s="129"/>
      <c r="S161" s="334" t="s">
        <v>1527</v>
      </c>
      <c r="T161" s="335"/>
      <c r="U161" s="335"/>
    </row>
    <row r="162" spans="1:21" ht="47.25" customHeight="1" x14ac:dyDescent="0.2">
      <c r="A162" s="394"/>
      <c r="B162" s="351"/>
      <c r="C162" s="354"/>
      <c r="D162" s="354"/>
      <c r="E162" s="354"/>
      <c r="F162" s="391"/>
      <c r="G162" s="348"/>
      <c r="H162" s="348"/>
      <c r="I162" s="348"/>
      <c r="J162" s="357"/>
      <c r="K162" s="279" t="s">
        <v>1752</v>
      </c>
      <c r="L162" s="203" t="s">
        <v>1753</v>
      </c>
      <c r="M162" s="206" t="s">
        <v>44</v>
      </c>
      <c r="N162" s="297">
        <v>100</v>
      </c>
      <c r="O162" s="297">
        <v>105</v>
      </c>
      <c r="P162" s="297">
        <v>110</v>
      </c>
      <c r="Q162" s="77" t="s">
        <v>21</v>
      </c>
      <c r="R162" s="129"/>
      <c r="S162" s="277" t="s">
        <v>1765</v>
      </c>
      <c r="T162" s="277"/>
      <c r="U162" s="277"/>
    </row>
    <row r="163" spans="1:21" ht="24" x14ac:dyDescent="0.2">
      <c r="A163" s="108"/>
      <c r="B163" s="109" t="s">
        <v>36</v>
      </c>
      <c r="C163" s="110" t="s">
        <v>37</v>
      </c>
      <c r="D163" s="110" t="s">
        <v>37</v>
      </c>
      <c r="E163" s="110" t="s">
        <v>37</v>
      </c>
      <c r="F163" s="110"/>
      <c r="G163" s="111"/>
      <c r="H163" s="111"/>
      <c r="I163" s="111"/>
      <c r="J163" s="112" t="s">
        <v>37</v>
      </c>
      <c r="K163" s="113" t="s">
        <v>37</v>
      </c>
      <c r="L163" s="114" t="s">
        <v>37</v>
      </c>
      <c r="M163" s="114" t="s">
        <v>37</v>
      </c>
      <c r="N163" s="114" t="s">
        <v>37</v>
      </c>
      <c r="O163" s="114" t="s">
        <v>37</v>
      </c>
      <c r="P163" s="114" t="s">
        <v>37</v>
      </c>
      <c r="Q163" s="47" t="s">
        <v>37</v>
      </c>
      <c r="R163" s="130" t="s">
        <v>37</v>
      </c>
      <c r="S163" s="143"/>
    </row>
    <row r="164" spans="1:21" ht="24" x14ac:dyDescent="0.2">
      <c r="A164" s="115"/>
      <c r="B164" s="109" t="s">
        <v>38</v>
      </c>
      <c r="C164" s="110" t="s">
        <v>37</v>
      </c>
      <c r="D164" s="110" t="s">
        <v>37</v>
      </c>
      <c r="E164" s="110" t="s">
        <v>37</v>
      </c>
      <c r="F164" s="110">
        <v>366.8</v>
      </c>
      <c r="G164" s="111">
        <v>409.1</v>
      </c>
      <c r="H164" s="111">
        <v>429.5</v>
      </c>
      <c r="I164" s="111">
        <v>451</v>
      </c>
      <c r="J164" s="112" t="s">
        <v>37</v>
      </c>
      <c r="K164" s="113" t="s">
        <v>37</v>
      </c>
      <c r="L164" s="114" t="s">
        <v>37</v>
      </c>
      <c r="M164" s="114" t="s">
        <v>37</v>
      </c>
      <c r="N164" s="114" t="s">
        <v>37</v>
      </c>
      <c r="O164" s="114" t="s">
        <v>37</v>
      </c>
      <c r="P164" s="114" t="s">
        <v>37</v>
      </c>
      <c r="Q164" s="47" t="s">
        <v>37</v>
      </c>
      <c r="R164" s="130" t="s">
        <v>37</v>
      </c>
      <c r="T164" s="199"/>
      <c r="U164" s="199"/>
    </row>
    <row r="165" spans="1:21" x14ac:dyDescent="0.2">
      <c r="A165" s="115"/>
      <c r="B165" s="109" t="s">
        <v>39</v>
      </c>
      <c r="C165" s="110" t="s">
        <v>37</v>
      </c>
      <c r="D165" s="110" t="s">
        <v>37</v>
      </c>
      <c r="E165" s="110" t="s">
        <v>37</v>
      </c>
      <c r="F165" s="110"/>
      <c r="G165" s="111"/>
      <c r="H165" s="111"/>
      <c r="I165" s="111"/>
      <c r="J165" s="112" t="s">
        <v>37</v>
      </c>
      <c r="K165" s="113" t="s">
        <v>37</v>
      </c>
      <c r="L165" s="114" t="s">
        <v>37</v>
      </c>
      <c r="M165" s="114" t="s">
        <v>37</v>
      </c>
      <c r="N165" s="114" t="s">
        <v>37</v>
      </c>
      <c r="O165" s="114" t="s">
        <v>37</v>
      </c>
      <c r="P165" s="114" t="s">
        <v>37</v>
      </c>
      <c r="Q165" s="47" t="s">
        <v>37</v>
      </c>
      <c r="R165" s="130" t="s">
        <v>37</v>
      </c>
    </row>
    <row r="166" spans="1:21" ht="24" x14ac:dyDescent="0.2">
      <c r="A166" s="115"/>
      <c r="B166" s="109" t="s">
        <v>40</v>
      </c>
      <c r="C166" s="110" t="s">
        <v>37</v>
      </c>
      <c r="D166" s="110" t="s">
        <v>37</v>
      </c>
      <c r="E166" s="110" t="s">
        <v>37</v>
      </c>
      <c r="F166" s="110"/>
      <c r="G166" s="111"/>
      <c r="H166" s="111"/>
      <c r="I166" s="111"/>
      <c r="J166" s="112" t="s">
        <v>37</v>
      </c>
      <c r="K166" s="113" t="s">
        <v>37</v>
      </c>
      <c r="L166" s="114" t="s">
        <v>37</v>
      </c>
      <c r="M166" s="114" t="s">
        <v>37</v>
      </c>
      <c r="N166" s="114" t="s">
        <v>37</v>
      </c>
      <c r="O166" s="114" t="s">
        <v>37</v>
      </c>
      <c r="P166" s="114" t="s">
        <v>37</v>
      </c>
      <c r="Q166" s="47" t="s">
        <v>37</v>
      </c>
      <c r="R166" s="130" t="s">
        <v>37</v>
      </c>
    </row>
    <row r="167" spans="1:21" x14ac:dyDescent="0.2">
      <c r="A167" s="115"/>
      <c r="B167" s="109" t="s">
        <v>41</v>
      </c>
      <c r="C167" s="110" t="s">
        <v>37</v>
      </c>
      <c r="D167" s="110" t="s">
        <v>37</v>
      </c>
      <c r="E167" s="110" t="s">
        <v>37</v>
      </c>
      <c r="F167" s="110"/>
      <c r="G167" s="111"/>
      <c r="H167" s="111"/>
      <c r="I167" s="111"/>
      <c r="J167" s="112" t="s">
        <v>37</v>
      </c>
      <c r="K167" s="113" t="s">
        <v>37</v>
      </c>
      <c r="L167" s="114" t="s">
        <v>37</v>
      </c>
      <c r="M167" s="114" t="s">
        <v>37</v>
      </c>
      <c r="N167" s="114" t="s">
        <v>37</v>
      </c>
      <c r="O167" s="114" t="s">
        <v>37</v>
      </c>
      <c r="P167" s="114" t="s">
        <v>37</v>
      </c>
      <c r="Q167" s="47" t="s">
        <v>37</v>
      </c>
      <c r="R167" s="130" t="s">
        <v>37</v>
      </c>
    </row>
    <row r="168" spans="1:21" x14ac:dyDescent="0.2">
      <c r="A168" s="115"/>
      <c r="B168" s="109" t="s">
        <v>42</v>
      </c>
      <c r="C168" s="110" t="s">
        <v>37</v>
      </c>
      <c r="D168" s="110" t="s">
        <v>37</v>
      </c>
      <c r="E168" s="110" t="s">
        <v>37</v>
      </c>
      <c r="F168" s="110"/>
      <c r="G168" s="111"/>
      <c r="H168" s="111"/>
      <c r="I168" s="111"/>
      <c r="J168" s="112" t="s">
        <v>37</v>
      </c>
      <c r="K168" s="113" t="s">
        <v>37</v>
      </c>
      <c r="L168" s="114" t="s">
        <v>37</v>
      </c>
      <c r="M168" s="114" t="s">
        <v>37</v>
      </c>
      <c r="N168" s="114" t="s">
        <v>37</v>
      </c>
      <c r="O168" s="114" t="s">
        <v>37</v>
      </c>
      <c r="P168" s="114" t="s">
        <v>37</v>
      </c>
      <c r="Q168" s="47" t="s">
        <v>37</v>
      </c>
      <c r="R168" s="130" t="s">
        <v>37</v>
      </c>
    </row>
    <row r="169" spans="1:21" x14ac:dyDescent="0.2">
      <c r="A169" s="115"/>
      <c r="B169" s="109" t="s">
        <v>43</v>
      </c>
      <c r="C169" s="110" t="s">
        <v>37</v>
      </c>
      <c r="D169" s="110" t="s">
        <v>37</v>
      </c>
      <c r="E169" s="110" t="s">
        <v>37</v>
      </c>
      <c r="F169" s="110"/>
      <c r="G169" s="111"/>
      <c r="H169" s="111"/>
      <c r="I169" s="111"/>
      <c r="J169" s="112" t="s">
        <v>37</v>
      </c>
      <c r="K169" s="113" t="s">
        <v>37</v>
      </c>
      <c r="L169" s="114" t="s">
        <v>37</v>
      </c>
      <c r="M169" s="114" t="s">
        <v>37</v>
      </c>
      <c r="N169" s="114" t="s">
        <v>37</v>
      </c>
      <c r="O169" s="114" t="s">
        <v>37</v>
      </c>
      <c r="P169" s="114" t="s">
        <v>37</v>
      </c>
      <c r="Q169" s="47" t="s">
        <v>37</v>
      </c>
      <c r="R169" s="130" t="s">
        <v>37</v>
      </c>
    </row>
    <row r="170" spans="1:21" ht="72.75" customHeight="1" x14ac:dyDescent="0.2">
      <c r="A170" s="119" t="s">
        <v>1371</v>
      </c>
      <c r="B170" s="116" t="s">
        <v>171</v>
      </c>
      <c r="C170" s="101" t="s">
        <v>172</v>
      </c>
      <c r="D170" s="101" t="s">
        <v>140</v>
      </c>
      <c r="E170" s="101" t="s">
        <v>173</v>
      </c>
      <c r="F170" s="102">
        <f>SUM(F171:F177)</f>
        <v>51.6</v>
      </c>
      <c r="G170" s="103">
        <f>SUM(G171:G177)</f>
        <v>55</v>
      </c>
      <c r="H170" s="103">
        <f t="shared" ref="H170" si="18">SUM(H171:H177)</f>
        <v>59</v>
      </c>
      <c r="I170" s="103">
        <f t="shared" ref="I170" si="19">SUM(I171:I177)</f>
        <v>63</v>
      </c>
      <c r="J170" s="118" t="s">
        <v>21</v>
      </c>
      <c r="K170" s="105" t="s">
        <v>154</v>
      </c>
      <c r="L170" s="106" t="s">
        <v>175</v>
      </c>
      <c r="M170" s="107" t="s">
        <v>26</v>
      </c>
      <c r="N170" s="234" t="s">
        <v>176</v>
      </c>
      <c r="O170" s="234" t="s">
        <v>176</v>
      </c>
      <c r="P170" s="235" t="s">
        <v>176</v>
      </c>
      <c r="Q170" s="51" t="s">
        <v>21</v>
      </c>
      <c r="R170" s="129">
        <f>(G170-F170)/F170</f>
        <v>6.5891472868217019E-2</v>
      </c>
      <c r="S170" s="332" t="s">
        <v>1374</v>
      </c>
      <c r="T170" s="333"/>
      <c r="U170" s="333"/>
    </row>
    <row r="171" spans="1:21" ht="30" customHeight="1" x14ac:dyDescent="0.2">
      <c r="A171" s="108"/>
      <c r="B171" s="109" t="s">
        <v>36</v>
      </c>
      <c r="C171" s="110" t="s">
        <v>37</v>
      </c>
      <c r="D171" s="110" t="s">
        <v>37</v>
      </c>
      <c r="E171" s="110" t="s">
        <v>37</v>
      </c>
      <c r="F171" s="110"/>
      <c r="G171" s="111"/>
      <c r="H171" s="111"/>
      <c r="I171" s="111"/>
      <c r="J171" s="112" t="s">
        <v>37</v>
      </c>
      <c r="K171" s="113" t="s">
        <v>37</v>
      </c>
      <c r="L171" s="114" t="s">
        <v>37</v>
      </c>
      <c r="M171" s="114" t="s">
        <v>37</v>
      </c>
      <c r="N171" s="114" t="s">
        <v>37</v>
      </c>
      <c r="O171" s="114" t="s">
        <v>37</v>
      </c>
      <c r="P171" s="114" t="s">
        <v>37</v>
      </c>
      <c r="Q171" s="47" t="s">
        <v>37</v>
      </c>
      <c r="R171" s="130" t="s">
        <v>37</v>
      </c>
      <c r="S171" s="326"/>
      <c r="T171" s="327"/>
      <c r="U171" s="327"/>
    </row>
    <row r="172" spans="1:21" ht="24" x14ac:dyDescent="0.2">
      <c r="A172" s="115"/>
      <c r="B172" s="109" t="s">
        <v>38</v>
      </c>
      <c r="C172" s="110" t="s">
        <v>37</v>
      </c>
      <c r="D172" s="110" t="s">
        <v>37</v>
      </c>
      <c r="E172" s="110" t="s">
        <v>37</v>
      </c>
      <c r="F172" s="164">
        <v>51.6</v>
      </c>
      <c r="G172" s="111">
        <v>55</v>
      </c>
      <c r="H172" s="111">
        <v>59</v>
      </c>
      <c r="I172" s="111">
        <v>63</v>
      </c>
      <c r="J172" s="112" t="s">
        <v>37</v>
      </c>
      <c r="K172" s="113" t="s">
        <v>37</v>
      </c>
      <c r="L172" s="114" t="s">
        <v>37</v>
      </c>
      <c r="M172" s="114" t="s">
        <v>37</v>
      </c>
      <c r="N172" s="114" t="s">
        <v>37</v>
      </c>
      <c r="O172" s="114" t="s">
        <v>37</v>
      </c>
      <c r="P172" s="114" t="s">
        <v>37</v>
      </c>
      <c r="Q172" s="47" t="s">
        <v>37</v>
      </c>
      <c r="R172" s="130" t="s">
        <v>37</v>
      </c>
      <c r="S172" s="142" t="s">
        <v>1766</v>
      </c>
    </row>
    <row r="173" spans="1:21" x14ac:dyDescent="0.2">
      <c r="A173" s="115"/>
      <c r="B173" s="109" t="s">
        <v>39</v>
      </c>
      <c r="C173" s="110" t="s">
        <v>37</v>
      </c>
      <c r="D173" s="110" t="s">
        <v>37</v>
      </c>
      <c r="E173" s="110" t="s">
        <v>37</v>
      </c>
      <c r="F173" s="110"/>
      <c r="G173" s="111"/>
      <c r="H173" s="111"/>
      <c r="I173" s="111"/>
      <c r="J173" s="112" t="s">
        <v>37</v>
      </c>
      <c r="K173" s="113" t="s">
        <v>37</v>
      </c>
      <c r="L173" s="114" t="s">
        <v>37</v>
      </c>
      <c r="M173" s="114" t="s">
        <v>37</v>
      </c>
      <c r="N173" s="114" t="s">
        <v>37</v>
      </c>
      <c r="O173" s="114" t="s">
        <v>37</v>
      </c>
      <c r="P173" s="114" t="s">
        <v>37</v>
      </c>
      <c r="Q173" s="47" t="s">
        <v>37</v>
      </c>
      <c r="R173" s="130" t="s">
        <v>37</v>
      </c>
    </row>
    <row r="174" spans="1:21" ht="24" x14ac:dyDescent="0.2">
      <c r="A174" s="115"/>
      <c r="B174" s="109" t="s">
        <v>40</v>
      </c>
      <c r="C174" s="110" t="s">
        <v>37</v>
      </c>
      <c r="D174" s="110" t="s">
        <v>37</v>
      </c>
      <c r="E174" s="110" t="s">
        <v>37</v>
      </c>
      <c r="F174" s="110"/>
      <c r="G174" s="111"/>
      <c r="H174" s="111"/>
      <c r="I174" s="111"/>
      <c r="J174" s="112" t="s">
        <v>37</v>
      </c>
      <c r="K174" s="113" t="s">
        <v>37</v>
      </c>
      <c r="L174" s="114" t="s">
        <v>37</v>
      </c>
      <c r="M174" s="114" t="s">
        <v>37</v>
      </c>
      <c r="N174" s="114" t="s">
        <v>37</v>
      </c>
      <c r="O174" s="114" t="s">
        <v>37</v>
      </c>
      <c r="P174" s="114" t="s">
        <v>37</v>
      </c>
      <c r="Q174" s="47" t="s">
        <v>37</v>
      </c>
      <c r="R174" s="130" t="s">
        <v>37</v>
      </c>
    </row>
    <row r="175" spans="1:21" x14ac:dyDescent="0.2">
      <c r="A175" s="115"/>
      <c r="B175" s="109" t="s">
        <v>41</v>
      </c>
      <c r="C175" s="110" t="s">
        <v>37</v>
      </c>
      <c r="D175" s="110" t="s">
        <v>37</v>
      </c>
      <c r="E175" s="110" t="s">
        <v>37</v>
      </c>
      <c r="F175" s="110"/>
      <c r="G175" s="111"/>
      <c r="H175" s="111"/>
      <c r="I175" s="111"/>
      <c r="J175" s="112" t="s">
        <v>37</v>
      </c>
      <c r="K175" s="113" t="s">
        <v>37</v>
      </c>
      <c r="L175" s="114" t="s">
        <v>37</v>
      </c>
      <c r="M175" s="114" t="s">
        <v>37</v>
      </c>
      <c r="N175" s="114" t="s">
        <v>37</v>
      </c>
      <c r="O175" s="114" t="s">
        <v>37</v>
      </c>
      <c r="P175" s="114" t="s">
        <v>37</v>
      </c>
      <c r="Q175" s="47" t="s">
        <v>37</v>
      </c>
      <c r="R175" s="130" t="s">
        <v>37</v>
      </c>
    </row>
    <row r="176" spans="1:21" x14ac:dyDescent="0.2">
      <c r="A176" s="115"/>
      <c r="B176" s="109" t="s">
        <v>42</v>
      </c>
      <c r="C176" s="110" t="s">
        <v>37</v>
      </c>
      <c r="D176" s="110" t="s">
        <v>37</v>
      </c>
      <c r="E176" s="110" t="s">
        <v>37</v>
      </c>
      <c r="F176" s="110"/>
      <c r="G176" s="111"/>
      <c r="H176" s="111"/>
      <c r="I176" s="111"/>
      <c r="J176" s="112" t="s">
        <v>37</v>
      </c>
      <c r="K176" s="113" t="s">
        <v>37</v>
      </c>
      <c r="L176" s="114" t="s">
        <v>37</v>
      </c>
      <c r="M176" s="114" t="s">
        <v>37</v>
      </c>
      <c r="N176" s="114" t="s">
        <v>37</v>
      </c>
      <c r="O176" s="114" t="s">
        <v>37</v>
      </c>
      <c r="P176" s="114" t="s">
        <v>37</v>
      </c>
      <c r="Q176" s="47" t="s">
        <v>37</v>
      </c>
      <c r="R176" s="130" t="s">
        <v>37</v>
      </c>
    </row>
    <row r="177" spans="1:21" x14ac:dyDescent="0.2">
      <c r="A177" s="115"/>
      <c r="B177" s="109" t="s">
        <v>43</v>
      </c>
      <c r="C177" s="110" t="s">
        <v>37</v>
      </c>
      <c r="D177" s="110" t="s">
        <v>37</v>
      </c>
      <c r="E177" s="110" t="s">
        <v>37</v>
      </c>
      <c r="F177" s="110"/>
      <c r="G177" s="111"/>
      <c r="H177" s="111"/>
      <c r="I177" s="111"/>
      <c r="J177" s="112" t="s">
        <v>37</v>
      </c>
      <c r="K177" s="113" t="s">
        <v>37</v>
      </c>
      <c r="L177" s="114" t="s">
        <v>37</v>
      </c>
      <c r="M177" s="114" t="s">
        <v>37</v>
      </c>
      <c r="N177" s="114" t="s">
        <v>37</v>
      </c>
      <c r="O177" s="114" t="s">
        <v>37</v>
      </c>
      <c r="P177" s="114" t="s">
        <v>37</v>
      </c>
      <c r="Q177" s="47" t="s">
        <v>37</v>
      </c>
      <c r="R177" s="130" t="s">
        <v>37</v>
      </c>
    </row>
    <row r="178" spans="1:21" ht="36.75" customHeight="1" x14ac:dyDescent="0.2">
      <c r="A178" s="119" t="s">
        <v>1372</v>
      </c>
      <c r="B178" s="116" t="s">
        <v>178</v>
      </c>
      <c r="C178" s="101" t="s">
        <v>179</v>
      </c>
      <c r="D178" s="101">
        <v>9</v>
      </c>
      <c r="E178" s="101" t="s">
        <v>173</v>
      </c>
      <c r="F178" s="102">
        <f>SUM(F179:F185)</f>
        <v>49.9</v>
      </c>
      <c r="G178" s="103">
        <f>SUM(G179:G185)</f>
        <v>70.400000000000006</v>
      </c>
      <c r="H178" s="103">
        <f t="shared" ref="H178" si="20">SUM(H179:H185)</f>
        <v>70.400000000000006</v>
      </c>
      <c r="I178" s="103">
        <f t="shared" ref="I178" si="21">SUM(I179:I185)</f>
        <v>70.400000000000006</v>
      </c>
      <c r="J178" s="118" t="s">
        <v>21</v>
      </c>
      <c r="K178" s="105" t="s">
        <v>158</v>
      </c>
      <c r="L178" s="106" t="s">
        <v>1662</v>
      </c>
      <c r="M178" s="107" t="s">
        <v>44</v>
      </c>
      <c r="N178" s="234" t="s">
        <v>180</v>
      </c>
      <c r="O178" s="234" t="s">
        <v>180</v>
      </c>
      <c r="P178" s="235" t="s">
        <v>180</v>
      </c>
      <c r="Q178" s="51" t="s">
        <v>21</v>
      </c>
      <c r="R178" s="129">
        <f>(G178-F178)/F178</f>
        <v>0.41082164328657328</v>
      </c>
      <c r="S178" s="332" t="s">
        <v>1375</v>
      </c>
      <c r="T178" s="333"/>
      <c r="U178" s="333"/>
    </row>
    <row r="179" spans="1:21" ht="24" x14ac:dyDescent="0.2">
      <c r="A179" s="108"/>
      <c r="B179" s="109" t="s">
        <v>36</v>
      </c>
      <c r="C179" s="110" t="s">
        <v>37</v>
      </c>
      <c r="D179" s="110" t="s">
        <v>37</v>
      </c>
      <c r="E179" s="110" t="s">
        <v>37</v>
      </c>
      <c r="F179" s="110"/>
      <c r="G179" s="111"/>
      <c r="H179" s="111"/>
      <c r="I179" s="111"/>
      <c r="J179" s="112" t="s">
        <v>37</v>
      </c>
      <c r="K179" s="113" t="s">
        <v>37</v>
      </c>
      <c r="L179" s="114" t="s">
        <v>37</v>
      </c>
      <c r="M179" s="114" t="s">
        <v>37</v>
      </c>
      <c r="N179" s="114" t="s">
        <v>37</v>
      </c>
      <c r="O179" s="114" t="s">
        <v>37</v>
      </c>
      <c r="P179" s="114" t="s">
        <v>37</v>
      </c>
      <c r="Q179" s="47" t="s">
        <v>37</v>
      </c>
      <c r="R179" s="130" t="s">
        <v>37</v>
      </c>
      <c r="S179" s="326"/>
      <c r="T179" s="327"/>
      <c r="U179" s="327"/>
    </row>
    <row r="180" spans="1:21" ht="24" customHeight="1" x14ac:dyDescent="0.2">
      <c r="A180" s="115"/>
      <c r="B180" s="109" t="s">
        <v>38</v>
      </c>
      <c r="C180" s="110" t="s">
        <v>37</v>
      </c>
      <c r="D180" s="110" t="s">
        <v>37</v>
      </c>
      <c r="E180" s="110" t="s">
        <v>37</v>
      </c>
      <c r="F180" s="164">
        <v>49.9</v>
      </c>
      <c r="G180" s="111">
        <v>70.400000000000006</v>
      </c>
      <c r="H180" s="111">
        <v>70.400000000000006</v>
      </c>
      <c r="I180" s="111">
        <v>70.400000000000006</v>
      </c>
      <c r="J180" s="112" t="s">
        <v>37</v>
      </c>
      <c r="K180" s="113" t="s">
        <v>37</v>
      </c>
      <c r="L180" s="114" t="s">
        <v>37</v>
      </c>
      <c r="M180" s="114" t="s">
        <v>37</v>
      </c>
      <c r="N180" s="114" t="s">
        <v>37</v>
      </c>
      <c r="O180" s="114" t="s">
        <v>37</v>
      </c>
      <c r="P180" s="114" t="s">
        <v>37</v>
      </c>
      <c r="Q180" s="47" t="s">
        <v>37</v>
      </c>
      <c r="R180" s="130" t="s">
        <v>37</v>
      </c>
    </row>
    <row r="181" spans="1:21" x14ac:dyDescent="0.2">
      <c r="A181" s="115"/>
      <c r="B181" s="109" t="s">
        <v>39</v>
      </c>
      <c r="C181" s="110" t="s">
        <v>37</v>
      </c>
      <c r="D181" s="110" t="s">
        <v>37</v>
      </c>
      <c r="E181" s="110" t="s">
        <v>37</v>
      </c>
      <c r="F181" s="110"/>
      <c r="G181" s="111"/>
      <c r="H181" s="111"/>
      <c r="I181" s="111"/>
      <c r="J181" s="112" t="s">
        <v>37</v>
      </c>
      <c r="K181" s="113" t="s">
        <v>37</v>
      </c>
      <c r="L181" s="114" t="s">
        <v>37</v>
      </c>
      <c r="M181" s="114" t="s">
        <v>37</v>
      </c>
      <c r="N181" s="114" t="s">
        <v>37</v>
      </c>
      <c r="O181" s="114" t="s">
        <v>37</v>
      </c>
      <c r="P181" s="114" t="s">
        <v>37</v>
      </c>
      <c r="Q181" s="47" t="s">
        <v>37</v>
      </c>
      <c r="R181" s="130" t="s">
        <v>37</v>
      </c>
    </row>
    <row r="182" spans="1:21" ht="24" x14ac:dyDescent="0.2">
      <c r="A182" s="115"/>
      <c r="B182" s="109" t="s">
        <v>40</v>
      </c>
      <c r="C182" s="110" t="s">
        <v>37</v>
      </c>
      <c r="D182" s="110" t="s">
        <v>37</v>
      </c>
      <c r="E182" s="110" t="s">
        <v>37</v>
      </c>
      <c r="F182" s="110"/>
      <c r="G182" s="111"/>
      <c r="H182" s="111"/>
      <c r="I182" s="111"/>
      <c r="J182" s="112" t="s">
        <v>37</v>
      </c>
      <c r="K182" s="113" t="s">
        <v>37</v>
      </c>
      <c r="L182" s="114" t="s">
        <v>37</v>
      </c>
      <c r="M182" s="114" t="s">
        <v>37</v>
      </c>
      <c r="N182" s="114" t="s">
        <v>37</v>
      </c>
      <c r="O182" s="114" t="s">
        <v>37</v>
      </c>
      <c r="P182" s="114" t="s">
        <v>37</v>
      </c>
      <c r="Q182" s="47" t="s">
        <v>37</v>
      </c>
      <c r="R182" s="130" t="s">
        <v>37</v>
      </c>
    </row>
    <row r="183" spans="1:21" x14ac:dyDescent="0.2">
      <c r="A183" s="115"/>
      <c r="B183" s="109" t="s">
        <v>41</v>
      </c>
      <c r="C183" s="110" t="s">
        <v>37</v>
      </c>
      <c r="D183" s="110" t="s">
        <v>37</v>
      </c>
      <c r="E183" s="110" t="s">
        <v>37</v>
      </c>
      <c r="F183" s="110"/>
      <c r="G183" s="111"/>
      <c r="H183" s="111"/>
      <c r="I183" s="111"/>
      <c r="J183" s="112" t="s">
        <v>37</v>
      </c>
      <c r="K183" s="113" t="s">
        <v>37</v>
      </c>
      <c r="L183" s="114" t="s">
        <v>37</v>
      </c>
      <c r="M183" s="114" t="s">
        <v>37</v>
      </c>
      <c r="N183" s="114" t="s">
        <v>37</v>
      </c>
      <c r="O183" s="114" t="s">
        <v>37</v>
      </c>
      <c r="P183" s="114" t="s">
        <v>37</v>
      </c>
      <c r="Q183" s="47" t="s">
        <v>37</v>
      </c>
      <c r="R183" s="130" t="s">
        <v>37</v>
      </c>
    </row>
    <row r="184" spans="1:21" x14ac:dyDescent="0.2">
      <c r="A184" s="115"/>
      <c r="B184" s="109" t="s">
        <v>42</v>
      </c>
      <c r="C184" s="110" t="s">
        <v>37</v>
      </c>
      <c r="D184" s="110" t="s">
        <v>37</v>
      </c>
      <c r="E184" s="110" t="s">
        <v>37</v>
      </c>
      <c r="F184" s="110"/>
      <c r="G184" s="111"/>
      <c r="H184" s="111"/>
      <c r="I184" s="111"/>
      <c r="J184" s="112" t="s">
        <v>37</v>
      </c>
      <c r="K184" s="113" t="s">
        <v>37</v>
      </c>
      <c r="L184" s="114" t="s">
        <v>37</v>
      </c>
      <c r="M184" s="114" t="s">
        <v>37</v>
      </c>
      <c r="N184" s="114" t="s">
        <v>37</v>
      </c>
      <c r="O184" s="114" t="s">
        <v>37</v>
      </c>
      <c r="P184" s="114" t="s">
        <v>37</v>
      </c>
      <c r="Q184" s="47" t="s">
        <v>37</v>
      </c>
      <c r="R184" s="130" t="s">
        <v>37</v>
      </c>
    </row>
    <row r="185" spans="1:21" x14ac:dyDescent="0.2">
      <c r="A185" s="115"/>
      <c r="B185" s="109" t="s">
        <v>43</v>
      </c>
      <c r="C185" s="110" t="s">
        <v>37</v>
      </c>
      <c r="D185" s="110" t="s">
        <v>37</v>
      </c>
      <c r="E185" s="110" t="s">
        <v>37</v>
      </c>
      <c r="F185" s="110"/>
      <c r="G185" s="111"/>
      <c r="H185" s="111"/>
      <c r="I185" s="111"/>
      <c r="J185" s="112" t="s">
        <v>37</v>
      </c>
      <c r="K185" s="113" t="s">
        <v>37</v>
      </c>
      <c r="L185" s="114" t="s">
        <v>37</v>
      </c>
      <c r="M185" s="114" t="s">
        <v>37</v>
      </c>
      <c r="N185" s="114" t="s">
        <v>37</v>
      </c>
      <c r="O185" s="114" t="s">
        <v>37</v>
      </c>
      <c r="P185" s="114" t="s">
        <v>37</v>
      </c>
      <c r="Q185" s="47" t="s">
        <v>37</v>
      </c>
      <c r="R185" s="130" t="s">
        <v>37</v>
      </c>
    </row>
    <row r="186" spans="1:21" ht="24" x14ac:dyDescent="0.2">
      <c r="A186" s="87" t="s">
        <v>163</v>
      </c>
      <c r="B186" s="88" t="s">
        <v>186</v>
      </c>
      <c r="C186" s="89"/>
      <c r="D186" s="89"/>
      <c r="E186" s="90"/>
      <c r="F186" s="91">
        <f>F187+F195</f>
        <v>621.79999999999995</v>
      </c>
      <c r="G186" s="165">
        <f t="shared" ref="G186:I186" si="22">G187+G195</f>
        <v>585.79999999999995</v>
      </c>
      <c r="H186" s="165">
        <f t="shared" si="22"/>
        <v>579.79999999999995</v>
      </c>
      <c r="I186" s="165">
        <f t="shared" si="22"/>
        <v>567</v>
      </c>
      <c r="J186" s="93" t="s">
        <v>21</v>
      </c>
      <c r="K186" s="94" t="s">
        <v>165</v>
      </c>
      <c r="L186" s="95" t="s">
        <v>187</v>
      </c>
      <c r="M186" s="96" t="s">
        <v>26</v>
      </c>
      <c r="N186" s="151">
        <v>100</v>
      </c>
      <c r="O186" s="151">
        <v>100</v>
      </c>
      <c r="P186" s="151">
        <v>100</v>
      </c>
      <c r="Q186" s="52" t="s">
        <v>21</v>
      </c>
      <c r="R186" s="129" t="s">
        <v>21</v>
      </c>
      <c r="T186" s="201"/>
      <c r="U186" s="201"/>
    </row>
    <row r="187" spans="1:21" ht="30.75" customHeight="1" x14ac:dyDescent="0.2">
      <c r="A187" s="105" t="s">
        <v>1376</v>
      </c>
      <c r="B187" s="116" t="s">
        <v>188</v>
      </c>
      <c r="C187" s="101" t="s">
        <v>189</v>
      </c>
      <c r="D187" s="101">
        <v>6</v>
      </c>
      <c r="E187" s="101" t="s">
        <v>190</v>
      </c>
      <c r="F187" s="102">
        <f>SUM(F188:F194)</f>
        <v>110</v>
      </c>
      <c r="G187" s="103">
        <f>SUM(G188:G194)</f>
        <v>106</v>
      </c>
      <c r="H187" s="103">
        <f>SUM(H188:H194)</f>
        <v>100</v>
      </c>
      <c r="I187" s="117">
        <f>SUM(I188:I194)</f>
        <v>95</v>
      </c>
      <c r="J187" s="118" t="s">
        <v>21</v>
      </c>
      <c r="K187" s="105" t="s">
        <v>166</v>
      </c>
      <c r="L187" s="106" t="s">
        <v>1663</v>
      </c>
      <c r="M187" s="107" t="s">
        <v>26</v>
      </c>
      <c r="N187" s="234" t="s">
        <v>135</v>
      </c>
      <c r="O187" s="234" t="s">
        <v>135</v>
      </c>
      <c r="P187" s="235" t="s">
        <v>135</v>
      </c>
      <c r="Q187" s="51" t="s">
        <v>21</v>
      </c>
      <c r="R187" s="129">
        <f>(G187-F187)/F187</f>
        <v>-3.6363636363636362E-2</v>
      </c>
      <c r="S187" s="326"/>
      <c r="T187" s="327"/>
      <c r="U187" s="327"/>
    </row>
    <row r="188" spans="1:21" ht="24" x14ac:dyDescent="0.2">
      <c r="A188" s="108"/>
      <c r="B188" s="109" t="s">
        <v>36</v>
      </c>
      <c r="C188" s="110" t="s">
        <v>37</v>
      </c>
      <c r="D188" s="110" t="s">
        <v>37</v>
      </c>
      <c r="E188" s="110" t="s">
        <v>37</v>
      </c>
      <c r="F188" s="110">
        <v>110</v>
      </c>
      <c r="G188" s="111">
        <v>106</v>
      </c>
      <c r="H188" s="111">
        <v>100</v>
      </c>
      <c r="I188" s="111">
        <v>95</v>
      </c>
      <c r="J188" s="112" t="s">
        <v>37</v>
      </c>
      <c r="K188" s="113" t="s">
        <v>37</v>
      </c>
      <c r="L188" s="114" t="s">
        <v>37</v>
      </c>
      <c r="M188" s="114" t="s">
        <v>37</v>
      </c>
      <c r="N188" s="114" t="s">
        <v>37</v>
      </c>
      <c r="O188" s="114" t="s">
        <v>37</v>
      </c>
      <c r="P188" s="114" t="s">
        <v>37</v>
      </c>
      <c r="Q188" s="47" t="s">
        <v>37</v>
      </c>
      <c r="R188" s="130" t="s">
        <v>37</v>
      </c>
    </row>
    <row r="189" spans="1:21" ht="24" x14ac:dyDescent="0.2">
      <c r="A189" s="115"/>
      <c r="B189" s="109" t="s">
        <v>38</v>
      </c>
      <c r="C189" s="110" t="s">
        <v>37</v>
      </c>
      <c r="D189" s="110" t="s">
        <v>37</v>
      </c>
      <c r="E189" s="110" t="s">
        <v>37</v>
      </c>
      <c r="F189" s="110"/>
      <c r="G189" s="111"/>
      <c r="H189" s="111"/>
      <c r="I189" s="111"/>
      <c r="J189" s="112" t="s">
        <v>37</v>
      </c>
      <c r="K189" s="113" t="s">
        <v>37</v>
      </c>
      <c r="L189" s="114" t="s">
        <v>37</v>
      </c>
      <c r="M189" s="114" t="s">
        <v>37</v>
      </c>
      <c r="N189" s="114" t="s">
        <v>37</v>
      </c>
      <c r="O189" s="114" t="s">
        <v>37</v>
      </c>
      <c r="P189" s="114" t="s">
        <v>37</v>
      </c>
      <c r="Q189" s="47" t="s">
        <v>37</v>
      </c>
      <c r="R189" s="130" t="s">
        <v>37</v>
      </c>
    </row>
    <row r="190" spans="1:21" x14ac:dyDescent="0.2">
      <c r="A190" s="115"/>
      <c r="B190" s="109" t="s">
        <v>39</v>
      </c>
      <c r="C190" s="110" t="s">
        <v>37</v>
      </c>
      <c r="D190" s="110" t="s">
        <v>37</v>
      </c>
      <c r="E190" s="110" t="s">
        <v>37</v>
      </c>
      <c r="F190" s="110"/>
      <c r="G190" s="111"/>
      <c r="H190" s="111"/>
      <c r="I190" s="111"/>
      <c r="J190" s="112" t="s">
        <v>37</v>
      </c>
      <c r="K190" s="113" t="s">
        <v>37</v>
      </c>
      <c r="L190" s="114" t="s">
        <v>37</v>
      </c>
      <c r="M190" s="114" t="s">
        <v>37</v>
      </c>
      <c r="N190" s="114" t="s">
        <v>37</v>
      </c>
      <c r="O190" s="114" t="s">
        <v>37</v>
      </c>
      <c r="P190" s="114" t="s">
        <v>37</v>
      </c>
      <c r="Q190" s="47" t="s">
        <v>37</v>
      </c>
      <c r="R190" s="130" t="s">
        <v>37</v>
      </c>
    </row>
    <row r="191" spans="1:21" ht="24" x14ac:dyDescent="0.2">
      <c r="A191" s="115"/>
      <c r="B191" s="109" t="s">
        <v>40</v>
      </c>
      <c r="C191" s="110" t="s">
        <v>37</v>
      </c>
      <c r="D191" s="110" t="s">
        <v>37</v>
      </c>
      <c r="E191" s="110" t="s">
        <v>37</v>
      </c>
      <c r="F191" s="110"/>
      <c r="G191" s="111"/>
      <c r="H191" s="111"/>
      <c r="I191" s="111"/>
      <c r="J191" s="112" t="s">
        <v>37</v>
      </c>
      <c r="K191" s="113" t="s">
        <v>37</v>
      </c>
      <c r="L191" s="114" t="s">
        <v>37</v>
      </c>
      <c r="M191" s="114" t="s">
        <v>37</v>
      </c>
      <c r="N191" s="114" t="s">
        <v>37</v>
      </c>
      <c r="O191" s="114" t="s">
        <v>37</v>
      </c>
      <c r="P191" s="114" t="s">
        <v>37</v>
      </c>
      <c r="Q191" s="47" t="s">
        <v>37</v>
      </c>
      <c r="R191" s="130" t="s">
        <v>37</v>
      </c>
    </row>
    <row r="192" spans="1:21" x14ac:dyDescent="0.2">
      <c r="A192" s="115"/>
      <c r="B192" s="109" t="s">
        <v>41</v>
      </c>
      <c r="C192" s="110" t="s">
        <v>37</v>
      </c>
      <c r="D192" s="110" t="s">
        <v>37</v>
      </c>
      <c r="E192" s="110" t="s">
        <v>37</v>
      </c>
      <c r="F192" s="110"/>
      <c r="G192" s="111"/>
      <c r="H192" s="111"/>
      <c r="I192" s="111"/>
      <c r="J192" s="112" t="s">
        <v>37</v>
      </c>
      <c r="K192" s="113" t="s">
        <v>37</v>
      </c>
      <c r="L192" s="114" t="s">
        <v>37</v>
      </c>
      <c r="M192" s="114" t="s">
        <v>37</v>
      </c>
      <c r="N192" s="114" t="s">
        <v>37</v>
      </c>
      <c r="O192" s="114" t="s">
        <v>37</v>
      </c>
      <c r="P192" s="114" t="s">
        <v>37</v>
      </c>
      <c r="Q192" s="47" t="s">
        <v>37</v>
      </c>
      <c r="R192" s="130" t="s">
        <v>37</v>
      </c>
    </row>
    <row r="193" spans="1:21" x14ac:dyDescent="0.2">
      <c r="A193" s="115"/>
      <c r="B193" s="109" t="s">
        <v>42</v>
      </c>
      <c r="C193" s="110" t="s">
        <v>37</v>
      </c>
      <c r="D193" s="110" t="s">
        <v>37</v>
      </c>
      <c r="E193" s="110" t="s">
        <v>37</v>
      </c>
      <c r="F193" s="110"/>
      <c r="G193" s="111"/>
      <c r="H193" s="111"/>
      <c r="I193" s="111"/>
      <c r="J193" s="112" t="s">
        <v>37</v>
      </c>
      <c r="K193" s="113" t="s">
        <v>37</v>
      </c>
      <c r="L193" s="114" t="s">
        <v>37</v>
      </c>
      <c r="M193" s="114" t="s">
        <v>37</v>
      </c>
      <c r="N193" s="114" t="s">
        <v>37</v>
      </c>
      <c r="O193" s="114" t="s">
        <v>37</v>
      </c>
      <c r="P193" s="114" t="s">
        <v>37</v>
      </c>
      <c r="Q193" s="47" t="s">
        <v>37</v>
      </c>
      <c r="R193" s="130" t="s">
        <v>37</v>
      </c>
    </row>
    <row r="194" spans="1:21" x14ac:dyDescent="0.2">
      <c r="A194" s="115"/>
      <c r="B194" s="109" t="s">
        <v>43</v>
      </c>
      <c r="C194" s="110" t="s">
        <v>37</v>
      </c>
      <c r="D194" s="110" t="s">
        <v>37</v>
      </c>
      <c r="E194" s="110" t="s">
        <v>37</v>
      </c>
      <c r="F194" s="110"/>
      <c r="G194" s="111"/>
      <c r="H194" s="111"/>
      <c r="I194" s="111"/>
      <c r="J194" s="112" t="s">
        <v>37</v>
      </c>
      <c r="K194" s="113" t="s">
        <v>37</v>
      </c>
      <c r="L194" s="114" t="s">
        <v>37</v>
      </c>
      <c r="M194" s="114" t="s">
        <v>37</v>
      </c>
      <c r="N194" s="114" t="s">
        <v>37</v>
      </c>
      <c r="O194" s="114" t="s">
        <v>37</v>
      </c>
      <c r="P194" s="114" t="s">
        <v>37</v>
      </c>
      <c r="Q194" s="47" t="s">
        <v>37</v>
      </c>
      <c r="R194" s="130" t="s">
        <v>37</v>
      </c>
    </row>
    <row r="195" spans="1:21" ht="24" customHeight="1" x14ac:dyDescent="0.2">
      <c r="A195" s="105" t="s">
        <v>1377</v>
      </c>
      <c r="B195" s="116" t="s">
        <v>1301</v>
      </c>
      <c r="C195" s="101" t="s">
        <v>191</v>
      </c>
      <c r="D195" s="101">
        <v>6</v>
      </c>
      <c r="E195" s="101" t="s">
        <v>192</v>
      </c>
      <c r="F195" s="102">
        <f>SUM(F196:F202)</f>
        <v>511.8</v>
      </c>
      <c r="G195" s="103">
        <f>SUM(G196:G202)</f>
        <v>479.8</v>
      </c>
      <c r="H195" s="103">
        <f>SUM(H196:H202)</f>
        <v>479.8</v>
      </c>
      <c r="I195" s="117">
        <f>SUM(I196:I202)</f>
        <v>472</v>
      </c>
      <c r="J195" s="118" t="s">
        <v>21</v>
      </c>
      <c r="K195" s="105" t="s">
        <v>167</v>
      </c>
      <c r="L195" s="106" t="s">
        <v>1302</v>
      </c>
      <c r="M195" s="107" t="s">
        <v>26</v>
      </c>
      <c r="N195" s="234" t="s">
        <v>135</v>
      </c>
      <c r="O195" s="234" t="s">
        <v>135</v>
      </c>
      <c r="P195" s="235" t="s">
        <v>135</v>
      </c>
      <c r="Q195" s="51" t="s">
        <v>21</v>
      </c>
      <c r="R195" s="129">
        <f>(G195-F195)/F195</f>
        <v>-6.2524423602969906E-2</v>
      </c>
      <c r="S195" s="326"/>
      <c r="T195" s="327"/>
      <c r="U195" s="199"/>
    </row>
    <row r="196" spans="1:21" ht="24" x14ac:dyDescent="0.2">
      <c r="A196" s="108"/>
      <c r="B196" s="109" t="s">
        <v>36</v>
      </c>
      <c r="C196" s="110" t="s">
        <v>37</v>
      </c>
      <c r="D196" s="110" t="s">
        <v>37</v>
      </c>
      <c r="E196" s="110" t="s">
        <v>37</v>
      </c>
      <c r="F196" s="110">
        <v>511.8</v>
      </c>
      <c r="G196" s="111">
        <v>479.8</v>
      </c>
      <c r="H196" s="111">
        <v>479.8</v>
      </c>
      <c r="I196" s="111">
        <v>472</v>
      </c>
      <c r="J196" s="112" t="s">
        <v>37</v>
      </c>
      <c r="K196" s="113" t="s">
        <v>37</v>
      </c>
      <c r="L196" s="114" t="s">
        <v>37</v>
      </c>
      <c r="M196" s="114" t="s">
        <v>37</v>
      </c>
      <c r="N196" s="114" t="s">
        <v>37</v>
      </c>
      <c r="O196" s="114" t="s">
        <v>37</v>
      </c>
      <c r="P196" s="114" t="s">
        <v>37</v>
      </c>
      <c r="Q196" s="47" t="s">
        <v>37</v>
      </c>
      <c r="R196" s="130" t="s">
        <v>37</v>
      </c>
    </row>
    <row r="197" spans="1:21" ht="24" x14ac:dyDescent="0.2">
      <c r="A197" s="115"/>
      <c r="B197" s="109" t="s">
        <v>38</v>
      </c>
      <c r="C197" s="110" t="s">
        <v>37</v>
      </c>
      <c r="D197" s="110" t="s">
        <v>37</v>
      </c>
      <c r="E197" s="110" t="s">
        <v>37</v>
      </c>
      <c r="F197" s="110"/>
      <c r="G197" s="111"/>
      <c r="H197" s="111"/>
      <c r="I197" s="111"/>
      <c r="J197" s="112" t="s">
        <v>37</v>
      </c>
      <c r="K197" s="113" t="s">
        <v>37</v>
      </c>
      <c r="L197" s="114" t="s">
        <v>37</v>
      </c>
      <c r="M197" s="114" t="s">
        <v>37</v>
      </c>
      <c r="N197" s="114" t="s">
        <v>37</v>
      </c>
      <c r="O197" s="114" t="s">
        <v>37</v>
      </c>
      <c r="P197" s="114" t="s">
        <v>37</v>
      </c>
      <c r="Q197" s="47" t="s">
        <v>37</v>
      </c>
      <c r="R197" s="130" t="s">
        <v>37</v>
      </c>
    </row>
    <row r="198" spans="1:21" x14ac:dyDescent="0.2">
      <c r="A198" s="115"/>
      <c r="B198" s="109" t="s">
        <v>39</v>
      </c>
      <c r="C198" s="110" t="s">
        <v>37</v>
      </c>
      <c r="D198" s="110" t="s">
        <v>37</v>
      </c>
      <c r="E198" s="110" t="s">
        <v>37</v>
      </c>
      <c r="F198" s="110"/>
      <c r="G198" s="111"/>
      <c r="H198" s="111"/>
      <c r="I198" s="111"/>
      <c r="J198" s="112" t="s">
        <v>37</v>
      </c>
      <c r="K198" s="113" t="s">
        <v>37</v>
      </c>
      <c r="L198" s="114" t="s">
        <v>37</v>
      </c>
      <c r="M198" s="114" t="s">
        <v>37</v>
      </c>
      <c r="N198" s="114" t="s">
        <v>37</v>
      </c>
      <c r="O198" s="114" t="s">
        <v>37</v>
      </c>
      <c r="P198" s="114" t="s">
        <v>37</v>
      </c>
      <c r="Q198" s="47" t="s">
        <v>37</v>
      </c>
      <c r="R198" s="130" t="s">
        <v>37</v>
      </c>
    </row>
    <row r="199" spans="1:21" ht="24" x14ac:dyDescent="0.2">
      <c r="A199" s="115"/>
      <c r="B199" s="109" t="s">
        <v>40</v>
      </c>
      <c r="C199" s="110" t="s">
        <v>37</v>
      </c>
      <c r="D199" s="110" t="s">
        <v>37</v>
      </c>
      <c r="E199" s="110" t="s">
        <v>37</v>
      </c>
      <c r="F199" s="110"/>
      <c r="G199" s="111"/>
      <c r="H199" s="111"/>
      <c r="I199" s="111"/>
      <c r="J199" s="112" t="s">
        <v>37</v>
      </c>
      <c r="K199" s="113" t="s">
        <v>37</v>
      </c>
      <c r="L199" s="114" t="s">
        <v>37</v>
      </c>
      <c r="M199" s="114" t="s">
        <v>37</v>
      </c>
      <c r="N199" s="114" t="s">
        <v>37</v>
      </c>
      <c r="O199" s="114" t="s">
        <v>37</v>
      </c>
      <c r="P199" s="114" t="s">
        <v>37</v>
      </c>
      <c r="Q199" s="47" t="s">
        <v>37</v>
      </c>
      <c r="R199" s="130" t="s">
        <v>37</v>
      </c>
    </row>
    <row r="200" spans="1:21" x14ac:dyDescent="0.2">
      <c r="A200" s="115"/>
      <c r="B200" s="109" t="s">
        <v>41</v>
      </c>
      <c r="C200" s="110" t="s">
        <v>37</v>
      </c>
      <c r="D200" s="110" t="s">
        <v>37</v>
      </c>
      <c r="E200" s="110" t="s">
        <v>37</v>
      </c>
      <c r="F200" s="110"/>
      <c r="G200" s="111"/>
      <c r="H200" s="111"/>
      <c r="I200" s="111"/>
      <c r="J200" s="112" t="s">
        <v>37</v>
      </c>
      <c r="K200" s="113" t="s">
        <v>37</v>
      </c>
      <c r="L200" s="114" t="s">
        <v>37</v>
      </c>
      <c r="M200" s="114" t="s">
        <v>37</v>
      </c>
      <c r="N200" s="114" t="s">
        <v>37</v>
      </c>
      <c r="O200" s="114" t="s">
        <v>37</v>
      </c>
      <c r="P200" s="114" t="s">
        <v>37</v>
      </c>
      <c r="Q200" s="47" t="s">
        <v>37</v>
      </c>
      <c r="R200" s="130" t="s">
        <v>37</v>
      </c>
    </row>
    <row r="201" spans="1:21" x14ac:dyDescent="0.2">
      <c r="A201" s="115"/>
      <c r="B201" s="109" t="s">
        <v>42</v>
      </c>
      <c r="C201" s="110" t="s">
        <v>37</v>
      </c>
      <c r="D201" s="110" t="s">
        <v>37</v>
      </c>
      <c r="E201" s="110" t="s">
        <v>37</v>
      </c>
      <c r="F201" s="110"/>
      <c r="G201" s="111"/>
      <c r="H201" s="111"/>
      <c r="I201" s="111"/>
      <c r="J201" s="112" t="s">
        <v>37</v>
      </c>
      <c r="K201" s="113" t="s">
        <v>37</v>
      </c>
      <c r="L201" s="114" t="s">
        <v>37</v>
      </c>
      <c r="M201" s="114" t="s">
        <v>37</v>
      </c>
      <c r="N201" s="114" t="s">
        <v>37</v>
      </c>
      <c r="O201" s="114" t="s">
        <v>37</v>
      </c>
      <c r="P201" s="114" t="s">
        <v>37</v>
      </c>
      <c r="Q201" s="47" t="s">
        <v>37</v>
      </c>
      <c r="R201" s="130" t="s">
        <v>37</v>
      </c>
    </row>
    <row r="202" spans="1:21" x14ac:dyDescent="0.2">
      <c r="A202" s="115"/>
      <c r="B202" s="109" t="s">
        <v>43</v>
      </c>
      <c r="C202" s="110" t="s">
        <v>37</v>
      </c>
      <c r="D202" s="110" t="s">
        <v>37</v>
      </c>
      <c r="E202" s="110" t="s">
        <v>37</v>
      </c>
      <c r="F202" s="110"/>
      <c r="G202" s="111"/>
      <c r="H202" s="111"/>
      <c r="I202" s="111"/>
      <c r="J202" s="112" t="s">
        <v>37</v>
      </c>
      <c r="K202" s="113" t="s">
        <v>37</v>
      </c>
      <c r="L202" s="114" t="s">
        <v>37</v>
      </c>
      <c r="M202" s="114" t="s">
        <v>37</v>
      </c>
      <c r="N202" s="114" t="s">
        <v>37</v>
      </c>
      <c r="O202" s="114" t="s">
        <v>37</v>
      </c>
      <c r="P202" s="114" t="s">
        <v>37</v>
      </c>
      <c r="Q202" s="47" t="s">
        <v>37</v>
      </c>
      <c r="R202" s="130" t="s">
        <v>37</v>
      </c>
    </row>
    <row r="203" spans="1:21" ht="24" customHeight="1" thickBot="1" x14ac:dyDescent="0.25">
      <c r="A203" s="383" t="s">
        <v>193</v>
      </c>
      <c r="B203" s="384"/>
      <c r="C203" s="384"/>
      <c r="D203" s="384"/>
      <c r="E203" s="385"/>
      <c r="F203" s="122">
        <f>F7</f>
        <v>8061.0000000000009</v>
      </c>
      <c r="G203" s="122">
        <f>G7</f>
        <v>9673.0999999999985</v>
      </c>
      <c r="H203" s="122">
        <f>H7</f>
        <v>10088.099999999997</v>
      </c>
      <c r="I203" s="122">
        <f>I7</f>
        <v>10531.599999999999</v>
      </c>
      <c r="J203" s="123" t="s">
        <v>37</v>
      </c>
      <c r="K203" s="124" t="s">
        <v>37</v>
      </c>
      <c r="L203" s="125" t="s">
        <v>37</v>
      </c>
      <c r="M203" s="125" t="s">
        <v>37</v>
      </c>
      <c r="N203" s="125" t="s">
        <v>37</v>
      </c>
      <c r="O203" s="125" t="s">
        <v>37</v>
      </c>
      <c r="P203" s="125" t="s">
        <v>37</v>
      </c>
      <c r="Q203" s="50" t="s">
        <v>37</v>
      </c>
      <c r="R203" s="125" t="s">
        <v>37</v>
      </c>
      <c r="T203" s="199"/>
      <c r="U203" s="199"/>
    </row>
    <row r="204" spans="1:21" ht="12.75" thickBot="1" x14ac:dyDescent="0.25">
      <c r="A204" s="345" t="s">
        <v>194</v>
      </c>
      <c r="B204" s="345"/>
      <c r="C204" s="345"/>
      <c r="D204" s="345"/>
      <c r="E204" s="345"/>
      <c r="F204" s="345"/>
      <c r="G204" s="345"/>
      <c r="H204" s="345"/>
      <c r="I204" s="345"/>
    </row>
    <row r="205" spans="1:21" ht="24" x14ac:dyDescent="0.2">
      <c r="A205" s="3"/>
      <c r="B205" s="4" t="s">
        <v>195</v>
      </c>
      <c r="C205" s="5" t="s">
        <v>37</v>
      </c>
      <c r="D205" s="5" t="s">
        <v>37</v>
      </c>
      <c r="E205" s="5" t="s">
        <v>37</v>
      </c>
      <c r="F205" s="6" t="s">
        <v>37</v>
      </c>
      <c r="G205" s="7">
        <f>SUM(G207:G212)</f>
        <v>9512.4999999999982</v>
      </c>
      <c r="H205" s="7">
        <f t="shared" ref="H205:I205" si="23">SUM(H207:H212)</f>
        <v>9927.5</v>
      </c>
      <c r="I205" s="8">
        <f t="shared" si="23"/>
        <v>10371</v>
      </c>
    </row>
    <row r="206" spans="1:21" x14ac:dyDescent="0.2">
      <c r="A206" s="9"/>
      <c r="B206" s="10" t="s">
        <v>196</v>
      </c>
      <c r="C206" s="11" t="s">
        <v>37</v>
      </c>
      <c r="D206" s="11" t="s">
        <v>37</v>
      </c>
      <c r="E206" s="11" t="s">
        <v>37</v>
      </c>
      <c r="F206" s="12" t="s">
        <v>37</v>
      </c>
      <c r="G206" s="13" t="s">
        <v>37</v>
      </c>
      <c r="H206" s="13" t="s">
        <v>37</v>
      </c>
      <c r="I206" s="14" t="s">
        <v>37</v>
      </c>
    </row>
    <row r="207" spans="1:21" ht="24" x14ac:dyDescent="0.2">
      <c r="A207" s="9"/>
      <c r="B207" s="15" t="s">
        <v>36</v>
      </c>
      <c r="C207" s="12" t="s">
        <v>37</v>
      </c>
      <c r="D207" s="12" t="s">
        <v>37</v>
      </c>
      <c r="E207" s="12" t="s">
        <v>37</v>
      </c>
      <c r="F207" s="12" t="s">
        <v>37</v>
      </c>
      <c r="G207" s="16">
        <f>SUMIF($B$8:$B$203,$B207,G$8:G$203)</f>
        <v>8820.8999999999978</v>
      </c>
      <c r="H207" s="16">
        <f t="shared" ref="H207:I213" si="24">SUMIF($B$8:$B$203,$B207,H$8:H$203)</f>
        <v>9207</v>
      </c>
      <c r="I207" s="63">
        <f t="shared" si="24"/>
        <v>9619.5</v>
      </c>
    </row>
    <row r="208" spans="1:21" ht="24" x14ac:dyDescent="0.2">
      <c r="A208" s="9"/>
      <c r="B208" s="15" t="s">
        <v>38</v>
      </c>
      <c r="C208" s="12" t="s">
        <v>37</v>
      </c>
      <c r="D208" s="12" t="s">
        <v>37</v>
      </c>
      <c r="E208" s="12" t="s">
        <v>37</v>
      </c>
      <c r="F208" s="12" t="s">
        <v>37</v>
      </c>
      <c r="G208" s="16">
        <f>SUMIF($B$8:$B$203,$B208,G$8:G$203)</f>
        <v>620.69999999999993</v>
      </c>
      <c r="H208" s="16">
        <f t="shared" si="24"/>
        <v>648.6</v>
      </c>
      <c r="I208" s="63">
        <f t="shared" si="24"/>
        <v>678.6</v>
      </c>
    </row>
    <row r="209" spans="1:17" x14ac:dyDescent="0.2">
      <c r="A209" s="9"/>
      <c r="B209" s="15" t="s">
        <v>39</v>
      </c>
      <c r="C209" s="12" t="s">
        <v>37</v>
      </c>
      <c r="D209" s="12" t="s">
        <v>37</v>
      </c>
      <c r="E209" s="12" t="s">
        <v>37</v>
      </c>
      <c r="F209" s="12" t="s">
        <v>37</v>
      </c>
      <c r="G209" s="16">
        <f t="shared" ref="G209:G213" si="25">SUMIF($B$8:$B$203,$B209,G$8:G$203)</f>
        <v>70.900000000000006</v>
      </c>
      <c r="H209" s="16">
        <f t="shared" si="24"/>
        <v>71.900000000000006</v>
      </c>
      <c r="I209" s="63">
        <f t="shared" si="24"/>
        <v>72.900000000000006</v>
      </c>
    </row>
    <row r="210" spans="1:17" ht="24" x14ac:dyDescent="0.2">
      <c r="A210" s="9"/>
      <c r="B210" s="15" t="s">
        <v>40</v>
      </c>
      <c r="C210" s="12" t="s">
        <v>37</v>
      </c>
      <c r="D210" s="12" t="s">
        <v>37</v>
      </c>
      <c r="E210" s="12" t="s">
        <v>37</v>
      </c>
      <c r="F210" s="12" t="s">
        <v>37</v>
      </c>
      <c r="G210" s="16">
        <f t="shared" si="25"/>
        <v>0</v>
      </c>
      <c r="H210" s="16">
        <f t="shared" si="24"/>
        <v>0</v>
      </c>
      <c r="I210" s="63">
        <f t="shared" si="24"/>
        <v>0</v>
      </c>
    </row>
    <row r="211" spans="1:17" ht="24" customHeight="1" x14ac:dyDescent="0.2">
      <c r="A211" s="9"/>
      <c r="B211" s="15" t="s">
        <v>41</v>
      </c>
      <c r="C211" s="12" t="s">
        <v>37</v>
      </c>
      <c r="D211" s="12" t="s">
        <v>37</v>
      </c>
      <c r="E211" s="12" t="s">
        <v>37</v>
      </c>
      <c r="F211" s="12" t="s">
        <v>37</v>
      </c>
      <c r="G211" s="16">
        <f t="shared" si="25"/>
        <v>0</v>
      </c>
      <c r="H211" s="16">
        <f t="shared" si="24"/>
        <v>0</v>
      </c>
      <c r="I211" s="63">
        <f t="shared" si="24"/>
        <v>0</v>
      </c>
    </row>
    <row r="212" spans="1:17" x14ac:dyDescent="0.2">
      <c r="A212" s="9"/>
      <c r="B212" s="15" t="s">
        <v>42</v>
      </c>
      <c r="C212" s="12" t="s">
        <v>37</v>
      </c>
      <c r="D212" s="12" t="s">
        <v>37</v>
      </c>
      <c r="E212" s="12" t="s">
        <v>37</v>
      </c>
      <c r="F212" s="12" t="s">
        <v>37</v>
      </c>
      <c r="G212" s="16">
        <f t="shared" si="25"/>
        <v>0</v>
      </c>
      <c r="H212" s="16">
        <f t="shared" si="24"/>
        <v>0</v>
      </c>
      <c r="I212" s="63">
        <f t="shared" si="24"/>
        <v>0</v>
      </c>
    </row>
    <row r="213" spans="1:17" ht="12.75" thickBot="1" x14ac:dyDescent="0.25">
      <c r="A213" s="17"/>
      <c r="B213" s="53" t="s">
        <v>43</v>
      </c>
      <c r="C213" s="18" t="s">
        <v>37</v>
      </c>
      <c r="D213" s="18" t="s">
        <v>37</v>
      </c>
      <c r="E213" s="18" t="s">
        <v>37</v>
      </c>
      <c r="F213" s="18" t="s">
        <v>37</v>
      </c>
      <c r="G213" s="64">
        <f t="shared" si="25"/>
        <v>160.6</v>
      </c>
      <c r="H213" s="64">
        <f t="shared" si="24"/>
        <v>160.6</v>
      </c>
      <c r="I213" s="65">
        <f t="shared" si="24"/>
        <v>160.6</v>
      </c>
    </row>
    <row r="214" spans="1:17" ht="24.75" thickBot="1" x14ac:dyDescent="0.25">
      <c r="A214" s="168"/>
      <c r="B214" s="169" t="s">
        <v>193</v>
      </c>
      <c r="C214" s="170" t="s">
        <v>37</v>
      </c>
      <c r="D214" s="170" t="s">
        <v>37</v>
      </c>
      <c r="E214" s="170" t="s">
        <v>37</v>
      </c>
      <c r="F214" s="171">
        <f>F203</f>
        <v>8061.0000000000009</v>
      </c>
      <c r="G214" s="166">
        <f>G213+G205</f>
        <v>9673.0999999999985</v>
      </c>
      <c r="H214" s="166">
        <f>H213+H205</f>
        <v>10088.1</v>
      </c>
      <c r="I214" s="167">
        <f t="shared" ref="I214" si="26">I213+I205</f>
        <v>10531.6</v>
      </c>
      <c r="K214" s="324" t="s">
        <v>1778</v>
      </c>
      <c r="L214" s="325"/>
      <c r="M214" s="325"/>
      <c r="N214" s="325"/>
      <c r="O214" s="325"/>
      <c r="P214" s="325"/>
      <c r="Q214" s="325"/>
    </row>
    <row r="215" spans="1:17" ht="12.75" thickBot="1" x14ac:dyDescent="0.25">
      <c r="A215" s="155"/>
      <c r="B215" s="155" t="s">
        <v>197</v>
      </c>
      <c r="C215" s="28" t="s">
        <v>37</v>
      </c>
      <c r="D215" s="28" t="s">
        <v>37</v>
      </c>
      <c r="E215" s="28" t="s">
        <v>37</v>
      </c>
      <c r="F215" s="156">
        <v>0</v>
      </c>
      <c r="G215" s="156">
        <v>0</v>
      </c>
      <c r="H215" s="156">
        <v>0</v>
      </c>
      <c r="I215" s="157">
        <v>0</v>
      </c>
      <c r="K215" s="325"/>
      <c r="L215" s="325"/>
      <c r="M215" s="325"/>
      <c r="N215" s="325"/>
      <c r="O215" s="325"/>
      <c r="P215" s="325"/>
      <c r="Q215" s="325"/>
    </row>
    <row r="216" spans="1:17" ht="24.75" thickBot="1" x14ac:dyDescent="0.25">
      <c r="A216" s="27"/>
      <c r="B216" s="27" t="s">
        <v>198</v>
      </c>
      <c r="C216" s="28" t="s">
        <v>37</v>
      </c>
      <c r="D216" s="28" t="s">
        <v>37</v>
      </c>
      <c r="E216" s="28" t="s">
        <v>37</v>
      </c>
      <c r="F216" s="29" t="s">
        <v>199</v>
      </c>
      <c r="G216" s="30">
        <f>(G214-F214)/F214</f>
        <v>0.19998759459124146</v>
      </c>
      <c r="H216" s="30">
        <f t="shared" ref="H216:I216" si="27">(H214-G214)/G214</f>
        <v>4.290248214119588E-2</v>
      </c>
      <c r="I216" s="55">
        <f t="shared" si="27"/>
        <v>4.3962688712443375E-2</v>
      </c>
      <c r="K216" s="325"/>
      <c r="L216" s="325"/>
      <c r="M216" s="325"/>
      <c r="N216" s="325"/>
      <c r="O216" s="325"/>
      <c r="P216" s="325"/>
      <c r="Q216" s="325"/>
    </row>
    <row r="217" spans="1:17" x14ac:dyDescent="0.2">
      <c r="A217" s="31"/>
      <c r="B217" s="31"/>
      <c r="C217" s="32"/>
      <c r="D217" s="32"/>
      <c r="E217" s="32"/>
      <c r="F217" s="33">
        <f>F214-F203</f>
        <v>0</v>
      </c>
      <c r="G217" s="33">
        <f>G214-G203</f>
        <v>0</v>
      </c>
      <c r="H217" s="33">
        <f>H214-H203</f>
        <v>0</v>
      </c>
      <c r="I217" s="33">
        <f>I214-I203</f>
        <v>0</v>
      </c>
    </row>
    <row r="218" spans="1:17" x14ac:dyDescent="0.2">
      <c r="A218" s="34" t="s">
        <v>200</v>
      </c>
      <c r="B218" s="35" t="s">
        <v>201</v>
      </c>
      <c r="F218" s="56"/>
      <c r="G218" s="37"/>
      <c r="H218" s="37"/>
      <c r="I218" s="37"/>
    </row>
    <row r="219" spans="1:17" x14ac:dyDescent="0.2">
      <c r="A219" s="34" t="s">
        <v>202</v>
      </c>
      <c r="B219" s="35" t="s">
        <v>203</v>
      </c>
      <c r="F219" s="57"/>
      <c r="G219" s="58"/>
      <c r="H219" s="58"/>
      <c r="I219" s="58"/>
    </row>
    <row r="220" spans="1:17" x14ac:dyDescent="0.2">
      <c r="A220" s="34" t="s">
        <v>204</v>
      </c>
      <c r="B220" s="35" t="s">
        <v>205</v>
      </c>
    </row>
    <row r="221" spans="1:17" x14ac:dyDescent="0.2">
      <c r="A221" s="34" t="s">
        <v>206</v>
      </c>
      <c r="B221" s="38" t="s">
        <v>207</v>
      </c>
    </row>
    <row r="222" spans="1:17" x14ac:dyDescent="0.2">
      <c r="A222" s="34" t="s">
        <v>208</v>
      </c>
      <c r="B222" s="35" t="s">
        <v>209</v>
      </c>
    </row>
    <row r="223" spans="1:17" x14ac:dyDescent="0.2">
      <c r="A223" s="34" t="s">
        <v>210</v>
      </c>
      <c r="B223" s="35" t="s">
        <v>211</v>
      </c>
    </row>
    <row r="224" spans="1:17" x14ac:dyDescent="0.2">
      <c r="A224" s="34" t="s">
        <v>212</v>
      </c>
      <c r="B224" s="35" t="s">
        <v>213</v>
      </c>
    </row>
    <row r="225" spans="1:2" x14ac:dyDescent="0.2">
      <c r="A225" s="34" t="s">
        <v>214</v>
      </c>
      <c r="B225" s="35" t="s">
        <v>215</v>
      </c>
    </row>
    <row r="226" spans="1:2" x14ac:dyDescent="0.2">
      <c r="A226" s="34" t="s">
        <v>216</v>
      </c>
      <c r="B226" s="35" t="s">
        <v>217</v>
      </c>
    </row>
    <row r="227" spans="1:2" ht="13.5" customHeight="1" x14ac:dyDescent="0.2">
      <c r="A227" s="34" t="s">
        <v>218</v>
      </c>
      <c r="B227" s="35" t="s">
        <v>219</v>
      </c>
    </row>
    <row r="228" spans="1:2" x14ac:dyDescent="0.2">
      <c r="A228" s="34" t="s">
        <v>220</v>
      </c>
      <c r="B228" s="35" t="s">
        <v>221</v>
      </c>
    </row>
    <row r="233" spans="1:2" ht="12.75" customHeight="1" x14ac:dyDescent="0.2"/>
    <row r="236" spans="1:2" ht="13.5" customHeight="1" x14ac:dyDescent="0.2"/>
    <row r="237" spans="1:2" ht="13.5" customHeight="1" x14ac:dyDescent="0.2"/>
  </sheetData>
  <dataConsolidate/>
  <mergeCells count="61">
    <mergeCell ref="R5:R6"/>
    <mergeCell ref="R8:R9"/>
    <mergeCell ref="I8:I9"/>
    <mergeCell ref="B8:B9"/>
    <mergeCell ref="A203:E203"/>
    <mergeCell ref="A8:A9"/>
    <mergeCell ref="J8:J9"/>
    <mergeCell ref="F8:F9"/>
    <mergeCell ref="G8:G9"/>
    <mergeCell ref="H8:H9"/>
    <mergeCell ref="Q5:Q6"/>
    <mergeCell ref="E151:E162"/>
    <mergeCell ref="F151:F162"/>
    <mergeCell ref="G151:G162"/>
    <mergeCell ref="H151:H162"/>
    <mergeCell ref="A151:A162"/>
    <mergeCell ref="A4:P4"/>
    <mergeCell ref="H5:H6"/>
    <mergeCell ref="I5:I6"/>
    <mergeCell ref="B5:B6"/>
    <mergeCell ref="G5:G6"/>
    <mergeCell ref="F5:F6"/>
    <mergeCell ref="A5:A6"/>
    <mergeCell ref="D5:D6"/>
    <mergeCell ref="L5:M5"/>
    <mergeCell ref="J5:J6"/>
    <mergeCell ref="K5:K6"/>
    <mergeCell ref="E5:E6"/>
    <mergeCell ref="C5:C6"/>
    <mergeCell ref="N5:P5"/>
    <mergeCell ref="I90:I93"/>
    <mergeCell ref="J90:J93"/>
    <mergeCell ref="R90:R93"/>
    <mergeCell ref="Q90:Q93"/>
    <mergeCell ref="A204:I204"/>
    <mergeCell ref="I151:I162"/>
    <mergeCell ref="B151:B162"/>
    <mergeCell ref="C151:C162"/>
    <mergeCell ref="D151:D162"/>
    <mergeCell ref="J151:J162"/>
    <mergeCell ref="A90:A93"/>
    <mergeCell ref="B90:B93"/>
    <mergeCell ref="F90:F93"/>
    <mergeCell ref="G90:G93"/>
    <mergeCell ref="H90:H93"/>
    <mergeCell ref="K214:Q216"/>
    <mergeCell ref="S119:U119"/>
    <mergeCell ref="S144:T144"/>
    <mergeCell ref="S155:U155"/>
    <mergeCell ref="S145:W150"/>
    <mergeCell ref="S151:U152"/>
    <mergeCell ref="S121:W121"/>
    <mergeCell ref="S126:W126"/>
    <mergeCell ref="S195:T195"/>
    <mergeCell ref="S170:U170"/>
    <mergeCell ref="S161:U161"/>
    <mergeCell ref="S153:U154"/>
    <mergeCell ref="S171:U171"/>
    <mergeCell ref="S178:U178"/>
    <mergeCell ref="S179:U179"/>
    <mergeCell ref="S187:U187"/>
  </mergeCells>
  <phoneticPr fontId="3" type="noConversion"/>
  <pageMargins left="0.25" right="0.25" top="0.75" bottom="0.75" header="0.3" footer="0.3"/>
  <pageSetup paperSize="9" scale="91" fitToHeight="0" orientation="portrait" r:id="rId1"/>
  <rowBreaks count="2" manualBreakCount="2">
    <brk id="162" max="24" man="1"/>
    <brk id="198" max="24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42725A-3105-49B5-8B69-E406C6522D71}">
  <dimension ref="A1:J78"/>
  <sheetViews>
    <sheetView topLeftCell="A32" zoomScale="120" zoomScaleNormal="120" workbookViewId="0">
      <selection activeCell="A32" sqref="A32:XFD32"/>
    </sheetView>
  </sheetViews>
  <sheetFormatPr defaultColWidth="9.140625" defaultRowHeight="12.75" x14ac:dyDescent="0.2"/>
  <cols>
    <col min="1" max="1" width="19.5703125" style="209" customWidth="1"/>
    <col min="2" max="2" width="23.28515625" style="209" customWidth="1"/>
    <col min="3" max="3" width="5.42578125" style="209" customWidth="1"/>
    <col min="4" max="6" width="7" style="221" customWidth="1"/>
    <col min="7" max="7" width="32.7109375" style="299" customWidth="1"/>
    <col min="8" max="16384" width="9.140625" style="1"/>
  </cols>
  <sheetData>
    <row r="1" spans="1:10" x14ac:dyDescent="0.2">
      <c r="C1" s="210"/>
      <c r="D1" s="211"/>
      <c r="E1" s="211"/>
      <c r="F1" s="212" t="s">
        <v>0</v>
      </c>
    </row>
    <row r="2" spans="1:10" x14ac:dyDescent="0.2">
      <c r="C2" s="210"/>
      <c r="D2" s="211"/>
      <c r="E2" s="211"/>
      <c r="F2" s="212" t="s">
        <v>1</v>
      </c>
    </row>
    <row r="3" spans="1:10" x14ac:dyDescent="0.2">
      <c r="C3" s="210"/>
      <c r="D3" s="211"/>
      <c r="E3" s="211"/>
      <c r="F3" s="212" t="s">
        <v>1614</v>
      </c>
    </row>
    <row r="4" spans="1:10" x14ac:dyDescent="0.2">
      <c r="C4" s="210"/>
      <c r="D4" s="211"/>
      <c r="E4" s="211"/>
      <c r="F4" s="213"/>
    </row>
    <row r="5" spans="1:10" ht="26.25" customHeight="1" x14ac:dyDescent="0.2">
      <c r="A5" s="407" t="s">
        <v>1558</v>
      </c>
      <c r="B5" s="407"/>
      <c r="C5" s="407"/>
      <c r="D5" s="407"/>
      <c r="E5" s="407"/>
      <c r="F5" s="407"/>
      <c r="G5" s="407"/>
      <c r="H5" s="214"/>
      <c r="I5" s="214"/>
      <c r="J5" s="214"/>
    </row>
    <row r="6" spans="1:10" x14ac:dyDescent="0.2">
      <c r="A6" s="408" t="s">
        <v>12</v>
      </c>
      <c r="B6" s="408" t="s">
        <v>13</v>
      </c>
      <c r="C6" s="408"/>
      <c r="D6" s="408" t="s">
        <v>14</v>
      </c>
      <c r="E6" s="408"/>
      <c r="F6" s="408"/>
      <c r="G6" s="409" t="s">
        <v>15</v>
      </c>
    </row>
    <row r="7" spans="1:10" ht="27" x14ac:dyDescent="0.2">
      <c r="A7" s="408"/>
      <c r="B7" s="215" t="s">
        <v>17</v>
      </c>
      <c r="C7" s="215" t="s">
        <v>18</v>
      </c>
      <c r="D7" s="215">
        <v>2024</v>
      </c>
      <c r="E7" s="215">
        <v>2025</v>
      </c>
      <c r="F7" s="215">
        <v>2026</v>
      </c>
      <c r="G7" s="409"/>
    </row>
    <row r="8" spans="1:10" ht="23.25" customHeight="1" x14ac:dyDescent="0.2">
      <c r="A8" s="224" t="str">
        <f>'005 pr. asig'!A8</f>
        <v>005-06-01 (P)</v>
      </c>
      <c r="B8" s="398" t="str">
        <f>'005 pr. asig'!B8</f>
        <v>Pagerinti susisiekimo infrastruktūros būklę, viešojo transporto paslaugų prieinamumą bei sudaryti sąlygas gyventojų mobilumui</v>
      </c>
      <c r="C8" s="399"/>
      <c r="D8" s="399"/>
      <c r="E8" s="399"/>
      <c r="F8" s="399"/>
      <c r="G8" s="400"/>
    </row>
    <row r="9" spans="1:10" ht="45" x14ac:dyDescent="0.2">
      <c r="A9" s="216" t="str">
        <f>'005 pr. asig'!K8</f>
        <v>E-005-06-01-01</v>
      </c>
      <c r="B9" s="216" t="str">
        <f>'005 pr. asig'!L8</f>
        <v>Vietinės reikšmės kelių su patobulinta danga  ilgio dalies bendrame vietinės reikšmės kelių ilgyje santykis su šalies vidurkiu</v>
      </c>
      <c r="C9" s="216" t="str">
        <f>'005 pr. asig'!M8</f>
        <v>proc.</v>
      </c>
      <c r="D9" s="216">
        <f>'005 pr. asig'!N8</f>
        <v>68.5</v>
      </c>
      <c r="E9" s="216">
        <f>'005 pr. asig'!O8</f>
        <v>69</v>
      </c>
      <c r="F9" s="216">
        <f>'005 pr. asig'!P8</f>
        <v>70</v>
      </c>
      <c r="G9" s="300" t="str">
        <f>'005 pr. asig'!Q8</f>
        <v>Vietinės reikšmės kelių su patobulinta danga  ilgio dalies bendrame vietinės reikšmės kelių ilgyje santykis su šalies vidurkiu (proc.)</v>
      </c>
    </row>
    <row r="10" spans="1:10" ht="39" customHeight="1" x14ac:dyDescent="0.2">
      <c r="A10" s="216" t="str">
        <f>'005 pr. asig'!K9</f>
        <v>E-005-06-01-02</v>
      </c>
      <c r="B10" s="216" t="str">
        <f>'005 pr. asig'!L9</f>
        <v>Žuvusiųjų/ sužeistų keliuose skaičiaus, tenkančio 1 mln. gyv., santykis su šalies vidurkiu</v>
      </c>
      <c r="C10" s="216" t="str">
        <f>'005 pr. asig'!M9</f>
        <v>proc.</v>
      </c>
      <c r="D10" s="216" t="str">
        <f>'005 pr. asig'!N9</f>
        <v>107/ 154</v>
      </c>
      <c r="E10" s="216" t="str">
        <f>'005 pr. asig'!O9</f>
        <v>106/ 150</v>
      </c>
      <c r="F10" s="216" t="str">
        <f>'005 pr. asig'!P9</f>
        <v>105/ 145</v>
      </c>
      <c r="G10" s="300" t="str">
        <f>'005 pr. asig'!Q9</f>
        <v>Žuvusiųjų/ sužeistų keliuose skaičiaus, tenkančio 1 mln. gyv., santykis su šalies vidurkiu (proc.)</v>
      </c>
    </row>
    <row r="11" spans="1:10" ht="39" customHeight="1" x14ac:dyDescent="0.2">
      <c r="A11" s="216" t="str">
        <f>'005 pr. asig'!K10</f>
        <v>E-005-06-01-03</v>
      </c>
      <c r="B11" s="216" t="str">
        <f>'005 pr. asig'!L10</f>
        <v>Vidutiniškai vienam gyventojui tenkančių kelionių autobusais santykis su šalies vidurkiu</v>
      </c>
      <c r="C11" s="216" t="str">
        <f>'005 pr. asig'!M10</f>
        <v>proc.</v>
      </c>
      <c r="D11" s="216">
        <f>'005 pr. asig'!N10</f>
        <v>4</v>
      </c>
      <c r="E11" s="216">
        <f>'005 pr. asig'!O10</f>
        <v>5</v>
      </c>
      <c r="F11" s="216">
        <f>'005 pr. asig'!P10</f>
        <v>6</v>
      </c>
      <c r="G11" s="300" t="str">
        <f>'005 pr. asig'!Q10</f>
        <v>Vidutiniškai vienam gyventojui tenkančių kelionių autobusais santykis su šalies vidurkiu (proc.)</v>
      </c>
    </row>
    <row r="12" spans="1:10" x14ac:dyDescent="0.2">
      <c r="A12" s="216" t="str">
        <f>'005 pr. asig'!K11</f>
        <v>E-005-06-01-04</v>
      </c>
      <c r="B12" s="216" t="str">
        <f>'005 pr. asig'!L11</f>
        <v>Dviračių takų ilgis</v>
      </c>
      <c r="C12" s="216" t="str">
        <f>'005 pr. asig'!M11</f>
        <v>km</v>
      </c>
      <c r="D12" s="216">
        <f>'005 pr. asig'!N11</f>
        <v>23</v>
      </c>
      <c r="E12" s="216">
        <f>'005 pr. asig'!O11</f>
        <v>24</v>
      </c>
      <c r="F12" s="216">
        <f>'005 pr. asig'!P11</f>
        <v>25</v>
      </c>
      <c r="G12" s="300" t="str">
        <f>'005 pr. asig'!Q11</f>
        <v xml:space="preserve">Dviračių takų ilgis (km) </v>
      </c>
    </row>
    <row r="13" spans="1:10" s="217" customFormat="1" ht="24.75" customHeight="1" x14ac:dyDescent="0.2">
      <c r="A13" s="223" t="str">
        <f>'005 pr. asig'!A12</f>
        <v>005-06-01-01 (TP)</v>
      </c>
      <c r="B13" s="404" t="str">
        <f>'005 pr. asig'!B12</f>
        <v>Pasvalio rajono savivaldybės gatvių, vietinės reikšmės kelių, privažiavimo kelių, aikštelių, statinių ir kitų susisiekimo objektų atnaujinimas, priežiūra ir remontas</v>
      </c>
      <c r="C13" s="405"/>
      <c r="D13" s="405"/>
      <c r="E13" s="405"/>
      <c r="F13" s="405"/>
      <c r="G13" s="406"/>
    </row>
    <row r="14" spans="1:10" ht="22.5" x14ac:dyDescent="0.2">
      <c r="A14" s="216" t="str">
        <f>'005 pr. asig'!K12</f>
        <v>R-005-06-01-01-01</v>
      </c>
      <c r="B14" s="222" t="str">
        <f>'005 pr. asig'!L12</f>
        <v>Atnaujintų/ suremontuotų susisiekimo objektų skaičius</v>
      </c>
      <c r="C14" s="222" t="str">
        <f>'005 pr. asig'!M12</f>
        <v>vnt.</v>
      </c>
      <c r="D14" s="222" t="str">
        <f>'005 pr. asig'!N12</f>
        <v>5</v>
      </c>
      <c r="E14" s="222" t="str">
        <f>'005 pr. asig'!O12</f>
        <v>5</v>
      </c>
      <c r="F14" s="222" t="str">
        <f>'005 pr. asig'!P12</f>
        <v>5</v>
      </c>
      <c r="G14" s="301" t="str">
        <f>'005 pr. asig'!Q12</f>
        <v>X</v>
      </c>
    </row>
    <row r="15" spans="1:10" s="217" customFormat="1" ht="12.75" customHeight="1" x14ac:dyDescent="0.2">
      <c r="A15" s="223" t="str">
        <f>'005 pr. asig'!A20</f>
        <v>005-06-01-02 (RE)</v>
      </c>
      <c r="B15" s="404" t="str">
        <f>'005 pr. asig'!B20</f>
        <v>Projekto "Pramoninės teritorijos pasiekiamumas Valakėlių km., Paberžės g." įgyvendinimas</v>
      </c>
      <c r="C15" s="405"/>
      <c r="D15" s="405"/>
      <c r="E15" s="405"/>
      <c r="F15" s="405"/>
      <c r="G15" s="406"/>
    </row>
    <row r="16" spans="1:10" ht="22.5" x14ac:dyDescent="0.2">
      <c r="A16" s="216" t="str">
        <f>'005 pr. asig'!K20</f>
        <v>R-005-06-01-02-01</v>
      </c>
      <c r="B16" s="222" t="str">
        <f>'005 pr. asig'!L20</f>
        <v>Atnaujintų/ naujų kelių/ gatvių/ privažiavimo kelių ilgis</v>
      </c>
      <c r="C16" s="222" t="str">
        <f>'005 pr. asig'!M20</f>
        <v>km</v>
      </c>
      <c r="D16" s="222">
        <f>'005 pr. asig'!N20</f>
        <v>0</v>
      </c>
      <c r="E16" s="222">
        <f>'005 pr. asig'!O20</f>
        <v>0</v>
      </c>
      <c r="F16" s="222" t="str">
        <f>'005 pr. asig'!P20</f>
        <v>1</v>
      </c>
      <c r="G16" s="301" t="str">
        <f>'005 pr. asig'!Q20</f>
        <v xml:space="preserve">Atnaujintų/ naujų kelių/ gatvių/ privažiavimo kelių ilgis (km); </v>
      </c>
    </row>
    <row r="17" spans="1:7" ht="26.25" customHeight="1" x14ac:dyDescent="0.2">
      <c r="A17" s="223" t="str">
        <f>'005 pr. asig'!A28</f>
        <v>005-06-01-03 (RE)</v>
      </c>
      <c r="B17" s="404" t="str">
        <f>'005 pr. asig'!B28</f>
        <v>Projekto "Viešojo transporto paslaugos teikimo regioniniu lygiu sistemos sukūrimas ir įdiegimas e.bilieto įdiegimas, maršrutų planavimas" įgyvendinimas</v>
      </c>
      <c r="C17" s="405"/>
      <c r="D17" s="405"/>
      <c r="E17" s="405"/>
      <c r="F17" s="405"/>
      <c r="G17" s="406"/>
    </row>
    <row r="18" spans="1:7" ht="28.5" customHeight="1" x14ac:dyDescent="0.2">
      <c r="A18" s="216" t="str">
        <f>'005 pr. asig'!K28</f>
        <v>R-005-06-01-03-01</v>
      </c>
      <c r="B18" s="222" t="str">
        <f>'005 pr. asig'!L28</f>
        <v>Bendro su kitomis FZ regiono savivaldybėmis e-bilieto įdiegimas</v>
      </c>
      <c r="C18" s="222" t="str">
        <f>'005 pr. asig'!M28</f>
        <v>kompl.</v>
      </c>
      <c r="D18" s="222">
        <f>'005 pr. asig'!N28</f>
        <v>0</v>
      </c>
      <c r="E18" s="222" t="str">
        <f>'005 pr. asig'!O28</f>
        <v>1</v>
      </c>
      <c r="F18" s="222">
        <f>'005 pr. asig'!P28</f>
        <v>0</v>
      </c>
      <c r="G18" s="301" t="str">
        <f>'005 pr. asig'!Q28</f>
        <v>Bendro su kitomis FZ regiono savivaldybėmis e-bilieto įdiegimas (kompl.)</v>
      </c>
    </row>
    <row r="19" spans="1:7" ht="19.5" customHeight="1" x14ac:dyDescent="0.2">
      <c r="A19" s="223" t="str">
        <f>'005 pr. asig'!A36</f>
        <v>005-06-01-04 (RE)</v>
      </c>
      <c r="B19" s="404" t="str">
        <f>'005 pr. asig'!B36</f>
        <v>Projekto "Informacinių švieslenčių sistemos autobusų stotyse ir stotelėse įrengimas" įgyvendinimas</v>
      </c>
      <c r="C19" s="405"/>
      <c r="D19" s="405"/>
      <c r="E19" s="405"/>
      <c r="F19" s="405"/>
      <c r="G19" s="406"/>
    </row>
    <row r="20" spans="1:7" ht="22.5" x14ac:dyDescent="0.2">
      <c r="A20" s="216" t="str">
        <f>'005 pr. asig'!K36</f>
        <v>R-005-06-01-04-01</v>
      </c>
      <c r="B20" s="222" t="str">
        <f>'005 pr. asig'!L36</f>
        <v xml:space="preserve">Naujai įrengtų/ atnaujintų informacinių įrenginių skaičius </v>
      </c>
      <c r="C20" s="222" t="str">
        <f>'005 pr. asig'!M36</f>
        <v>kompl.</v>
      </c>
      <c r="D20" s="222">
        <f>'005 pr. asig'!N36</f>
        <v>0</v>
      </c>
      <c r="E20" s="222" t="str">
        <f>'005 pr. asig'!O36</f>
        <v>1</v>
      </c>
      <c r="F20" s="222">
        <f>'005 pr. asig'!P36</f>
        <v>0</v>
      </c>
      <c r="G20" s="301" t="str">
        <f>'005 pr. asig'!Q36</f>
        <v>Naujai įrengtų/ atnaujintų informacinių įrenginių skaičius (kompl.)</v>
      </c>
    </row>
    <row r="21" spans="1:7" ht="30.75" customHeight="1" x14ac:dyDescent="0.2">
      <c r="A21" s="223" t="str">
        <f>'005 pr. asig'!A44</f>
        <v>005-06-01-05 (RE)</v>
      </c>
      <c r="B21" s="404" t="str">
        <f>'005 pr. asig'!B44</f>
        <v>Projekto "Autobusų stoties rekonstrukcija ir autobusų stotelių atnaujinimas pritaikant specialiųjų poreikių turintiems asmenims" įgyvendinimas</v>
      </c>
      <c r="C21" s="405"/>
      <c r="D21" s="405"/>
      <c r="E21" s="405"/>
      <c r="F21" s="405"/>
      <c r="G21" s="406"/>
    </row>
    <row r="22" spans="1:7" ht="20.25" customHeight="1" x14ac:dyDescent="0.2">
      <c r="A22" s="216" t="str">
        <f>'005 pr. asig'!K44</f>
        <v>R-005-06-01-05-01</v>
      </c>
      <c r="B22" s="222" t="str">
        <f>'005 pr. asig'!L44</f>
        <v xml:space="preserve">Atnaujinta autobusų stotis </v>
      </c>
      <c r="C22" s="222" t="str">
        <f>'005 pr. asig'!M44</f>
        <v>kompl.</v>
      </c>
      <c r="D22" s="222">
        <f>'005 pr. asig'!N44</f>
        <v>0</v>
      </c>
      <c r="E22" s="222">
        <f>'005 pr. asig'!O44</f>
        <v>0</v>
      </c>
      <c r="F22" s="222">
        <f>'005 pr. asig'!P44</f>
        <v>0</v>
      </c>
      <c r="G22" s="301" t="str">
        <f>'005 pr. asig'!Q44</f>
        <v xml:space="preserve">Atnaujinta autobusų stotis </v>
      </c>
    </row>
    <row r="23" spans="1:7" s="217" customFormat="1" ht="12.75" customHeight="1" x14ac:dyDescent="0.2">
      <c r="A23" s="223" t="str">
        <f>'005 pr. asig'!A52</f>
        <v>005-06-01-06 (RE)</v>
      </c>
      <c r="B23" s="404" t="str">
        <f>'005 pr. asig'!B52</f>
        <v>Projekto "Elektromobilių įkrovimo stotelių įrengimas lengviesiems automobiliams ir autobusams" įgyvendinimas</v>
      </c>
      <c r="C23" s="405"/>
      <c r="D23" s="405"/>
      <c r="E23" s="405"/>
      <c r="F23" s="405"/>
      <c r="G23" s="406"/>
    </row>
    <row r="24" spans="1:7" s="217" customFormat="1" ht="45" x14ac:dyDescent="0.2">
      <c r="A24" s="216" t="str">
        <f>'005 pr. asig'!K52</f>
        <v>R-005-06-01-06-01</v>
      </c>
      <c r="B24" s="222" t="str">
        <f>'005 pr. asig'!L52</f>
        <v>Įrengtų viešų ir pusiau viešų elektromobilių ir (arba) elektrobusų įkrovimo infrastruktūros objektų skaičius</v>
      </c>
      <c r="C24" s="222" t="str">
        <f>'005 pr. asig'!M52</f>
        <v>vnt.</v>
      </c>
      <c r="D24" s="222">
        <f>'005 pr. asig'!N52</f>
        <v>0</v>
      </c>
      <c r="E24" s="222">
        <f>'005 pr. asig'!O52</f>
        <v>0</v>
      </c>
      <c r="F24" s="222">
        <f>'005 pr. asig'!P52</f>
        <v>0</v>
      </c>
      <c r="G24" s="301" t="str">
        <f>'005 pr. asig'!Q52</f>
        <v>Įrengtų viešų ir pusiau viešų elektromobilių ir (arba) elektrobusų įkrovimo infrastruktūros objektų skaičius (vnt.)</v>
      </c>
    </row>
    <row r="25" spans="1:7" ht="42.75" customHeight="1" x14ac:dyDescent="0.2">
      <c r="A25" s="223" t="str">
        <f>'005 pr. asig'!A60</f>
        <v>005-06-01-07 (RE)</v>
      </c>
      <c r="B25" s="404" t="str">
        <f>'005 pr. asig'!B60</f>
        <v>Projekto "Pasvalio miesto pramoninės zonos Pasvalio miesto Mūšos g. pasiekimui reikalingos susisiekimo infrastruktūros įrengimas, sutvarkymas ir miesto teritorijų junglumo didinimas, sujungiant į bendrą tinklą pėsčiųjų dviračių takų trūkstamas atkarpas" įgyvendinimas</v>
      </c>
      <c r="C25" s="405"/>
      <c r="D25" s="405"/>
      <c r="E25" s="405"/>
      <c r="F25" s="405"/>
      <c r="G25" s="406"/>
    </row>
    <row r="26" spans="1:7" ht="33.75" x14ac:dyDescent="0.2">
      <c r="A26" s="216" t="str">
        <f>'005 pr. asig'!K60</f>
        <v>R-005-06-01-07-01</v>
      </c>
      <c r="B26" s="222" t="str">
        <f>'005 pr. asig'!L60</f>
        <v>Atnaujintų/ naujai dviračių/ pėsčiųjų/ kito bevariklio transporto takų ilgis</v>
      </c>
      <c r="C26" s="222" t="str">
        <f>'005 pr. asig'!M60</f>
        <v>km</v>
      </c>
      <c r="D26" s="222">
        <f>'005 pr. asig'!N60</f>
        <v>0</v>
      </c>
      <c r="E26" s="222">
        <f>'005 pr. asig'!O60</f>
        <v>0</v>
      </c>
      <c r="F26" s="222">
        <f>'005 pr. asig'!P60</f>
        <v>0</v>
      </c>
      <c r="G26" s="301" t="str">
        <f>'005 pr. asig'!Q60</f>
        <v>Atnaujintų/ naujai dviračių/ pėsčiųjų/ kito bevariklio transporto takų ilgis (km)</v>
      </c>
    </row>
    <row r="27" spans="1:7" x14ac:dyDescent="0.2">
      <c r="A27" s="223" t="str">
        <f>'005 pr. asig'!A68</f>
        <v>005-06-01-08 (TP)</v>
      </c>
      <c r="B27" s="404" t="str">
        <f>'005 pr. asig'!B68</f>
        <v>UAB "Pasvalio autobusų parkas" nuostolių dengimas</v>
      </c>
      <c r="C27" s="405"/>
      <c r="D27" s="405"/>
      <c r="E27" s="405"/>
      <c r="F27" s="405"/>
      <c r="G27" s="406"/>
    </row>
    <row r="28" spans="1:7" ht="22.5" x14ac:dyDescent="0.2">
      <c r="A28" s="216" t="str">
        <f>'005 pr. asig'!K68</f>
        <v>V-005-06-01-08-01</v>
      </c>
      <c r="B28" s="222" t="str">
        <f>'005 pr. asig'!L68</f>
        <v>Savivaldybės įmonių, kurioms dengti nuostoliai, skaičius</v>
      </c>
      <c r="C28" s="222" t="str">
        <f>'005 pr. asig'!M68</f>
        <v>vnt.</v>
      </c>
      <c r="D28" s="222">
        <f>'005 pr. asig'!N68</f>
        <v>1</v>
      </c>
      <c r="E28" s="222">
        <f>'005 pr. asig'!O68</f>
        <v>1</v>
      </c>
      <c r="F28" s="222">
        <f>'005 pr. asig'!P68</f>
        <v>1</v>
      </c>
      <c r="G28" s="301" t="str">
        <f>'005 pr. asig'!Q68</f>
        <v>X</v>
      </c>
    </row>
    <row r="29" spans="1:7" ht="28.5" customHeight="1" x14ac:dyDescent="0.2">
      <c r="A29" s="224" t="str">
        <f>'005 pr. asig'!A76</f>
        <v>005-06-02 (P)</v>
      </c>
      <c r="B29" s="398" t="str">
        <f>'005 pr. asig'!B76</f>
        <v>Išvystyti kokybišką gyvenamąją aplinką ir viešąją inžinerinę infrastruktūrą, išsaugant kraštovaizdį bei ekosistemas ir laikantis ekologiškumo principų</v>
      </c>
      <c r="C29" s="399"/>
      <c r="D29" s="399"/>
      <c r="E29" s="399"/>
      <c r="F29" s="399"/>
      <c r="G29" s="400"/>
    </row>
    <row r="30" spans="1:7" ht="45" x14ac:dyDescent="0.2">
      <c r="A30" s="216" t="str">
        <f>'005 pr. asig'!K76</f>
        <v>E-005-06-02-01</v>
      </c>
      <c r="B30" s="216" t="str">
        <f>'005 pr. asig'!L76</f>
        <v>Gyventojų, centralizuotai aprūpinamų geriamojo vandens tiekimo paslaugomis, dalis, palyginti su visais gyventojais</v>
      </c>
      <c r="C30" s="216" t="str">
        <f>'005 pr. asig'!M76</f>
        <v>proc.</v>
      </c>
      <c r="D30" s="216">
        <f>'005 pr. asig'!N76</f>
        <v>76.5</v>
      </c>
      <c r="E30" s="216">
        <f>'005 pr. asig'!O76</f>
        <v>77</v>
      </c>
      <c r="F30" s="216">
        <f>'005 pr. asig'!P76</f>
        <v>78</v>
      </c>
      <c r="G30" s="300" t="str">
        <f>'005 pr. asig'!Q76</f>
        <v xml:space="preserve">Gyventojų, centralizuotai aprūpinamų geriamojo vandens tiekimo paslaugomis, dalis, palyginti su visais gyventojais (proc.) </v>
      </c>
    </row>
    <row r="31" spans="1:7" ht="50.25" customHeight="1" x14ac:dyDescent="0.2">
      <c r="A31" s="216" t="str">
        <f>'005 pr. asig'!K77</f>
        <v>E-005-06-02-02</v>
      </c>
      <c r="B31" s="216" t="str">
        <f>'005 pr. asig'!L77</f>
        <v>Gyventojų, aprūpinamų centralizuotai teikiamomis nuotekų tvarkymo paslaugomis dalis, palyginti su visais gyventojais</v>
      </c>
      <c r="C31" s="216" t="str">
        <f>'005 pr. asig'!M77</f>
        <v>proc.</v>
      </c>
      <c r="D31" s="216">
        <f>'005 pr. asig'!N77</f>
        <v>48</v>
      </c>
      <c r="E31" s="216">
        <f>'005 pr. asig'!O77</f>
        <v>49</v>
      </c>
      <c r="F31" s="216">
        <f>'005 pr. asig'!P77</f>
        <v>50</v>
      </c>
      <c r="G31" s="300" t="str">
        <f>'005 pr. asig'!Q77</f>
        <v xml:space="preserve">Gyventojų, aprūpinamų centralizuotai teikiamomis nuotekų tvarkymo paslaugomis dalis, palyginti su visais gyventojais (proc.) </v>
      </c>
    </row>
    <row r="32" spans="1:7" ht="29.25" customHeight="1" x14ac:dyDescent="0.2">
      <c r="A32" s="223" t="str">
        <f>'005 pr. asig'!A78</f>
        <v>005-06-02-01 (RE)</v>
      </c>
      <c r="B32" s="404" t="str">
        <f>'005 pr. asig'!B78</f>
        <v>Projekto "Nuotekų surinkimo ir geriamojo vandens tiekimo tinklų plėtra nei nuotekų valymo įrenginių įrengimas ir (arba) rekonstrukcija Pasvalio rajono savivaldybėje" įgyvendinimas</v>
      </c>
      <c r="C32" s="405"/>
      <c r="D32" s="405"/>
      <c r="E32" s="405"/>
      <c r="F32" s="405"/>
      <c r="G32" s="406"/>
    </row>
    <row r="33" spans="1:7" ht="21.75" customHeight="1" x14ac:dyDescent="0.2">
      <c r="A33" s="216" t="str">
        <f>'005 pr. asig'!K78</f>
        <v>R-005-06-02-01-01</v>
      </c>
      <c r="B33" s="222" t="str">
        <f>'005 pr. asig'!L78</f>
        <v xml:space="preserve">Naujai įrengtų/ atnaujintų geriamojo vandens tiekimo tinklų ilgis </v>
      </c>
      <c r="C33" s="222" t="str">
        <f>'005 pr. asig'!M78</f>
        <v>km</v>
      </c>
      <c r="D33" s="222">
        <f>'005 pr. asig'!N78</f>
        <v>0</v>
      </c>
      <c r="E33" s="222">
        <f>'005 pr. asig'!O78</f>
        <v>0</v>
      </c>
      <c r="F33" s="222">
        <f>'005 pr. asig'!P78</f>
        <v>0</v>
      </c>
      <c r="G33" s="301" t="str">
        <f>'005 pr. asig'!Q78</f>
        <v>Naujai įrengtų/ atnaujintų geriamojo vandens tiekimo tinklų ilgis (km)</v>
      </c>
    </row>
    <row r="34" spans="1:7" ht="21.75" customHeight="1" x14ac:dyDescent="0.2">
      <c r="A34" s="216" t="str">
        <f>'005 pr. asig'!K79</f>
        <v>R-005-06-02-01-02</v>
      </c>
      <c r="B34" s="222" t="str">
        <f>'005 pr. asig'!L79</f>
        <v>Naujai įrengtų/ atnaujintų buitinių nuotekų surinkimo tinklų ilgis</v>
      </c>
      <c r="C34" s="222" t="str">
        <f>'005 pr. asig'!M79</f>
        <v>km</v>
      </c>
      <c r="D34" s="222">
        <f>'005 pr. asig'!N79</f>
        <v>0</v>
      </c>
      <c r="E34" s="222">
        <f>'005 pr. asig'!O79</f>
        <v>0</v>
      </c>
      <c r="F34" s="222">
        <f>'005 pr. asig'!P79</f>
        <v>0</v>
      </c>
      <c r="G34" s="301" t="str">
        <f>'005 pr. asig'!Q79</f>
        <v>Naujai įrengtų/ atnaujintų buitinių nuotekų surinkimo tinklų ilgis (km)</v>
      </c>
    </row>
    <row r="35" spans="1:7" ht="21.75" customHeight="1" x14ac:dyDescent="0.2">
      <c r="A35" s="216" t="str">
        <f>'005 pr. asig'!K80</f>
        <v>R-005-06-02-01-03</v>
      </c>
      <c r="B35" s="222" t="str">
        <f>'005 pr. asig'!L80</f>
        <v>Naujai įrengtų/ atnaujintų buitinių nuotekų valymo įrenginių skaičius</v>
      </c>
      <c r="C35" s="222" t="str">
        <f>'005 pr. asig'!M80</f>
        <v>vnt.</v>
      </c>
      <c r="D35" s="222">
        <f>'005 pr. asig'!N80</f>
        <v>0</v>
      </c>
      <c r="E35" s="222">
        <f>'005 pr. asig'!O80</f>
        <v>0</v>
      </c>
      <c r="F35" s="222">
        <f>'005 pr. asig'!P80</f>
        <v>0</v>
      </c>
      <c r="G35" s="301" t="str">
        <f>'005 pr. asig'!Q80</f>
        <v>Naujai įrengtų/ atnaujintų buitinių nuotekų valymo įrenginių skaičius (vnt.)</v>
      </c>
    </row>
    <row r="36" spans="1:7" ht="39.75" customHeight="1" x14ac:dyDescent="0.2">
      <c r="A36" s="218" t="str">
        <f>'005 pr. asig'!A88</f>
        <v>005-06-02-02 (PP)</v>
      </c>
      <c r="B36" s="404" t="str">
        <f>'005 pr. asig'!B88</f>
        <v>Projekto "Panevėžio apskrities Kupiškio ir Pasvalio rajonų unikalios skaitmeninės kapinių duomenų bazės sukūrimas, jos atvėrimas gyventojams ir laidojimo viešųjų paslaugų bei duomenų administravimo procesų skaitmeninimas" įgyvendinimas</v>
      </c>
      <c r="C36" s="405"/>
      <c r="D36" s="405"/>
      <c r="E36" s="405"/>
      <c r="F36" s="405"/>
      <c r="G36" s="406"/>
    </row>
    <row r="37" spans="1:7" ht="21.75" customHeight="1" x14ac:dyDescent="0.2">
      <c r="A37" s="216" t="str">
        <f>'005 pr. asig'!K88</f>
        <v>R-005-06-02-02-01</v>
      </c>
      <c r="B37" s="216" t="str">
        <f>'005 pr. asig'!L88</f>
        <v>Sukurta skaitmeninė kapinių duomenų bazė</v>
      </c>
      <c r="C37" s="216" t="str">
        <f>'005 pr. asig'!M88</f>
        <v>vnt.</v>
      </c>
      <c r="D37" s="216">
        <f>'005 pr. asig'!N88</f>
        <v>0</v>
      </c>
      <c r="E37" s="216">
        <f>'005 pr. asig'!O88</f>
        <v>0</v>
      </c>
      <c r="F37" s="216">
        <f>'005 pr. asig'!P88</f>
        <v>1</v>
      </c>
      <c r="G37" s="300" t="str">
        <f>'005 pr. asig'!Q88</f>
        <v>X</v>
      </c>
    </row>
    <row r="38" spans="1:7" x14ac:dyDescent="0.2">
      <c r="A38" s="224" t="str">
        <f>'005 pr. asig'!A96</f>
        <v>005-06-03 (P)</v>
      </c>
      <c r="B38" s="398" t="str">
        <f>'005 pr. asig'!B96</f>
        <v>Užtikrinti ir paskatinti efektyvų, tolygų ir patikimą energijos naudojimą</v>
      </c>
      <c r="C38" s="399"/>
      <c r="D38" s="399"/>
      <c r="E38" s="399"/>
      <c r="F38" s="399"/>
      <c r="G38" s="400"/>
    </row>
    <row r="39" spans="1:7" ht="33.75" x14ac:dyDescent="0.2">
      <c r="A39" s="216" t="str">
        <f>'005 pr. asig'!K96</f>
        <v>E-005-06-03-01</v>
      </c>
      <c r="B39" s="216" t="str">
        <f>'005 pr. asig'!L96</f>
        <v>Atsinaujinančių energijos išteklių (AEI) dalis nuo bendro galutinio energijos suvartojimo</v>
      </c>
      <c r="C39" s="216" t="str">
        <f>'005 pr. asig'!M96</f>
        <v>proc.</v>
      </c>
      <c r="D39" s="216">
        <f>'005 pr. asig'!N96</f>
        <v>68</v>
      </c>
      <c r="E39" s="216">
        <f>'005 pr. asig'!O96</f>
        <v>70</v>
      </c>
      <c r="F39" s="216">
        <f>'005 pr. asig'!P96</f>
        <v>73</v>
      </c>
      <c r="G39" s="300" t="str">
        <f>'005 pr. asig'!Q96</f>
        <v>Atsinaujinančių energijos išteklių (AEI) dalis nuo bendro galutinio energijos suvartojimo (proc.)</v>
      </c>
    </row>
    <row r="40" spans="1:7" ht="39" customHeight="1" x14ac:dyDescent="0.2">
      <c r="A40" s="216" t="str">
        <f>'005 pr. asig'!K97</f>
        <v>E-005-06-03-02</v>
      </c>
      <c r="B40" s="216" t="str">
        <f>'005 pr. asig'!L97</f>
        <v>Vieta pagal elektromobilių, tenkančių 1000 gyventojų, rodiklį šalies savivaldybių kontekste</v>
      </c>
      <c r="C40" s="216" t="str">
        <f>'005 pr. asig'!M97</f>
        <v>vieta</v>
      </c>
      <c r="D40" s="216">
        <f>'005 pr. asig'!N97</f>
        <v>58</v>
      </c>
      <c r="E40" s="216">
        <f>'005 pr. asig'!O97</f>
        <v>55</v>
      </c>
      <c r="F40" s="216">
        <f>'005 pr. asig'!P97</f>
        <v>52</v>
      </c>
      <c r="G40" s="300" t="str">
        <f>'005 pr. asig'!Q97</f>
        <v>Vieta pagal elektromobilių, tenkančių 1000 gyventojų, rodiklį šalies savivaldybių kontekste</v>
      </c>
    </row>
    <row r="41" spans="1:7" ht="33.75" x14ac:dyDescent="0.2">
      <c r="A41" s="216" t="str">
        <f>'005 pr. asig'!K98</f>
        <v>E-005-06-03-03</v>
      </c>
      <c r="B41" s="216" t="str">
        <f>'005 pr. asig'!L98</f>
        <v xml:space="preserve">Renovuotų daugiabučių namų dalies nuo visų daugiabučių namų santykis su šalies vidurkiu </v>
      </c>
      <c r="C41" s="216" t="str">
        <f>'005 pr. asig'!M98</f>
        <v>proc.</v>
      </c>
      <c r="D41" s="216">
        <f>'005 pr. asig'!N98</f>
        <v>45</v>
      </c>
      <c r="E41" s="216">
        <f>'005 pr. asig'!O98</f>
        <v>50</v>
      </c>
      <c r="F41" s="216">
        <f>'005 pr. asig'!P98</f>
        <v>55</v>
      </c>
      <c r="G41" s="300" t="str">
        <f>'005 pr. asig'!Q98</f>
        <v>Renovuotų daugiabučių namų dalies nuo visų daugiabučių namų santykis su šalies vidurkiu (proc.)</v>
      </c>
    </row>
    <row r="42" spans="1:7" ht="27.75" customHeight="1" x14ac:dyDescent="0.2">
      <c r="A42" s="223" t="str">
        <f>'005 pr. asig'!A99</f>
        <v>005-06-03-01 (PP)</v>
      </c>
      <c r="B42" s="404" t="str">
        <f>'005 pr. asig'!B99</f>
        <v xml:space="preserve"> Pasvalio rajono savivaldybės viešųjų pastatų modernizavimas, siekiant efektyvinti šilumos energijos suvartojimą</v>
      </c>
      <c r="C42" s="405"/>
      <c r="D42" s="405"/>
      <c r="E42" s="405"/>
      <c r="F42" s="405"/>
      <c r="G42" s="406"/>
    </row>
    <row r="43" spans="1:7" ht="33.75" x14ac:dyDescent="0.2">
      <c r="A43" s="216" t="str">
        <f>'005 pr. asig'!K99</f>
        <v>R-005-06-03-01-01</v>
      </c>
      <c r="B43" s="222" t="str">
        <f>'005 pr. asig'!L99</f>
        <v>Modernizuotų visuomeninių pastatų skaičius</v>
      </c>
      <c r="C43" s="222" t="str">
        <f>'005 pr. asig'!M99</f>
        <v>vnt.</v>
      </c>
      <c r="D43" s="222">
        <f>'005 pr. asig'!N99</f>
        <v>0</v>
      </c>
      <c r="E43" s="222" t="str">
        <f>'005 pr. asig'!O99</f>
        <v>1</v>
      </c>
      <c r="F43" s="222" t="str">
        <f>'005 pr. asig'!P99</f>
        <v>1</v>
      </c>
      <c r="G43" s="301" t="str">
        <f>'005 pr. asig'!Q99</f>
        <v>Viešųjų pastatų, kuriuose įdiegtos energijos vartojimo efektyvumą didinančios priemonės, skaičius (vnt.)</v>
      </c>
    </row>
    <row r="44" spans="1:7" x14ac:dyDescent="0.2">
      <c r="A44" s="223" t="str">
        <f>'005 pr. asig'!A107</f>
        <v>005-06-03-02 (PP)</v>
      </c>
      <c r="B44" s="404" t="str">
        <f>'005 pr. asig'!B107</f>
        <v>Inžinerinės infrastruktūros tinklų bei objektų rekonstravimas ir plėtra</v>
      </c>
      <c r="C44" s="405"/>
      <c r="D44" s="405"/>
      <c r="E44" s="405"/>
      <c r="F44" s="405"/>
      <c r="G44" s="406"/>
    </row>
    <row r="45" spans="1:7" ht="22.5" x14ac:dyDescent="0.2">
      <c r="A45" s="216" t="str">
        <f>'005 pr. asig'!K107</f>
        <v>R-005-06-03-02-01</v>
      </c>
      <c r="B45" s="222" t="str">
        <f>'005 pr. asig'!L107</f>
        <v>Rekonstruotų/ išplėstų apšvietimo objektų skaičius</v>
      </c>
      <c r="C45" s="222" t="str">
        <f>'005 pr. asig'!M107</f>
        <v>vnt.</v>
      </c>
      <c r="D45" s="222" t="str">
        <f>'005 pr. asig'!N107</f>
        <v>1</v>
      </c>
      <c r="E45" s="222" t="str">
        <f>'005 pr. asig'!O107</f>
        <v>1</v>
      </c>
      <c r="F45" s="222" t="str">
        <f>'005 pr. asig'!P107</f>
        <v>1</v>
      </c>
      <c r="G45" s="447" t="str">
        <f>'005 pr. asig'!Q107</f>
        <v>Naujai įrengtų/atnaujintų LED šviestuvų (proc.), nuo visų šviestuvų skaičiaus iš viso</v>
      </c>
    </row>
    <row r="46" spans="1:7" x14ac:dyDescent="0.2">
      <c r="A46" s="216" t="str">
        <f>'005 pr. asig'!K108</f>
        <v>R-005-06-03-02-02</v>
      </c>
      <c r="B46" s="222" t="str">
        <f>'005 pr. asig'!L108</f>
        <v>Modernizuotų katilinių skaičius</v>
      </c>
      <c r="C46" s="222" t="str">
        <f>'005 pr. asig'!M108</f>
        <v>vnt.</v>
      </c>
      <c r="D46" s="222" t="str">
        <f>'005 pr. asig'!N108</f>
        <v>2</v>
      </c>
      <c r="E46" s="222" t="str">
        <f>'005 pr. asig'!O108</f>
        <v>2</v>
      </c>
      <c r="F46" s="222" t="str">
        <f>'005 pr. asig'!P108</f>
        <v>2</v>
      </c>
      <c r="G46" s="448"/>
    </row>
    <row r="47" spans="1:7" x14ac:dyDescent="0.2">
      <c r="A47" s="223" t="str">
        <f>'005 pr. asig'!A116</f>
        <v>005-06-03-03 (TP)</v>
      </c>
      <c r="B47" s="404" t="str">
        <f>'005 pr. asig'!B116</f>
        <v>Inžinerinės infrastruktūros tinklų bei objektų remontas ir priežiūra</v>
      </c>
      <c r="C47" s="405"/>
      <c r="D47" s="405"/>
      <c r="E47" s="405"/>
      <c r="F47" s="405"/>
      <c r="G47" s="406"/>
    </row>
    <row r="48" spans="1:7" ht="22.5" x14ac:dyDescent="0.2">
      <c r="A48" s="216" t="str">
        <f>'005 pr. asig'!K116</f>
        <v>V-005-06-03-03-01</v>
      </c>
      <c r="B48" s="222" t="str">
        <f>'005 pr. asig'!L116</f>
        <v>Prižiūrėtų/ remontuotų tinklų/ objektų dalis</v>
      </c>
      <c r="C48" s="222" t="str">
        <f>'005 pr. asig'!M116</f>
        <v>proc.</v>
      </c>
      <c r="D48" s="222">
        <f>'005 pr. asig'!N116</f>
        <v>0</v>
      </c>
      <c r="E48" s="222" t="str">
        <f>'005 pr. asig'!O116</f>
        <v>5</v>
      </c>
      <c r="F48" s="222" t="str">
        <f>'005 pr. asig'!P116</f>
        <v>5</v>
      </c>
      <c r="G48" s="447" t="str">
        <f>'005 pr. asig'!Q116</f>
        <v>X</v>
      </c>
    </row>
    <row r="49" spans="1:7" x14ac:dyDescent="0.2">
      <c r="A49" s="216" t="str">
        <f>'005 pr. asig'!K117</f>
        <v>V-005-06-03-03-02</v>
      </c>
      <c r="B49" s="222" t="str">
        <f>'005 pr. asig'!L117</f>
        <v>Remontuotų katilinių skaičius</v>
      </c>
      <c r="C49" s="222" t="str">
        <f>'005 pr. asig'!M117</f>
        <v>vnt.</v>
      </c>
      <c r="D49" s="222">
        <f>'005 pr. asig'!N117</f>
        <v>0</v>
      </c>
      <c r="E49" s="222" t="str">
        <f>'005 pr. asig'!O117</f>
        <v>2</v>
      </c>
      <c r="F49" s="222" t="str">
        <f>'005 pr. asig'!P117</f>
        <v>2</v>
      </c>
      <c r="G49" s="448"/>
    </row>
    <row r="50" spans="1:7" x14ac:dyDescent="0.2">
      <c r="A50" s="223" t="str">
        <f>'005 pr. asig'!A125</f>
        <v>005-06-03-04 (PP)</v>
      </c>
      <c r="B50" s="404" t="str">
        <f>'005 pr. asig'!B125</f>
        <v>Saulės elektrinių įrengimas ant visuomeninės paskirties pastatų</v>
      </c>
      <c r="C50" s="405"/>
      <c r="D50" s="405"/>
      <c r="E50" s="405"/>
      <c r="F50" s="405"/>
      <c r="G50" s="406"/>
    </row>
    <row r="51" spans="1:7" ht="21" customHeight="1" x14ac:dyDescent="0.2">
      <c r="A51" s="216" t="str">
        <f>'005 pr. asig'!K125</f>
        <v>R-005-06-03-04-01</v>
      </c>
      <c r="B51" s="222" t="str">
        <f>'005 pr. asig'!L125</f>
        <v>Įrengtų saulės įrenginių skaičius</v>
      </c>
      <c r="C51" s="222" t="str">
        <f>'005 pr. asig'!M125</f>
        <v>vnt.</v>
      </c>
      <c r="D51" s="222" t="str">
        <f>'005 pr. asig'!N125</f>
        <v>3</v>
      </c>
      <c r="E51" s="222" t="str">
        <f>'005 pr. asig'!O125</f>
        <v>1</v>
      </c>
      <c r="F51" s="222" t="str">
        <f>'005 pr. asig'!P125</f>
        <v>1</v>
      </c>
      <c r="G51" s="310" t="str">
        <f>'005 pr. asig'!Q125</f>
        <v>Savivaldybės įstaigų ir įmonių pastatų, kuriuose įrengtos AEI priemonės, skaičius iš viso (vnt.)</v>
      </c>
    </row>
    <row r="52" spans="1:7" ht="29.25" customHeight="1" x14ac:dyDescent="0.2">
      <c r="A52" s="223" t="str">
        <f>'005 pr. asig'!A133</f>
        <v>005-06-03-05 (PP)</v>
      </c>
      <c r="B52" s="404" t="str">
        <f>'005 pr. asig'!B133</f>
        <v>Projekto "Pasvalio muzikos mokyklos pastato, adresu Vilniaus g. 5, LT-39146 Pasvalys, renovavimas" įgyvendinimas</v>
      </c>
      <c r="C52" s="405"/>
      <c r="D52" s="405"/>
      <c r="E52" s="405"/>
      <c r="F52" s="405"/>
      <c r="G52" s="406"/>
    </row>
    <row r="53" spans="1:7" ht="33.75" x14ac:dyDescent="0.2">
      <c r="A53" s="216" t="str">
        <f>'005 pr. asig'!K133</f>
        <v>R-005-06-03-05-01</v>
      </c>
      <c r="B53" s="222" t="str">
        <f>'005 pr. asig'!L133</f>
        <v>Modernizuotas pastatas</v>
      </c>
      <c r="C53" s="222" t="str">
        <f>'005 pr. asig'!M133</f>
        <v>vnt.</v>
      </c>
      <c r="D53" s="222">
        <f>'005 pr. asig'!N133</f>
        <v>0</v>
      </c>
      <c r="E53" s="222">
        <f>'005 pr. asig'!O133</f>
        <v>0</v>
      </c>
      <c r="F53" s="222" t="str">
        <f>'005 pr. asig'!P133</f>
        <v>1</v>
      </c>
      <c r="G53" s="301" t="str">
        <f>'005 pr. asig'!Q133</f>
        <v>Viešųjų pastatų, kuriuose įdiegtos energijos vartojimo efektyvumą didinančios priemonės, skaičius (vnt.)</v>
      </c>
    </row>
    <row r="54" spans="1:7" x14ac:dyDescent="0.2">
      <c r="A54" s="223" t="str">
        <f>'005 pr. asig'!A141</f>
        <v>005-06-03-06 (PP)</v>
      </c>
      <c r="B54" s="404" t="str">
        <f>'005 pr. asig'!B141</f>
        <v>Projekto "Pasvalio krašto muziejaus rekonstrukcijos II etapas" įgyvendinimas</v>
      </c>
      <c r="C54" s="405"/>
      <c r="D54" s="405"/>
      <c r="E54" s="405"/>
      <c r="F54" s="405"/>
      <c r="G54" s="406"/>
    </row>
    <row r="55" spans="1:7" ht="33.75" x14ac:dyDescent="0.2">
      <c r="A55" s="216" t="str">
        <f>'005 pr. asig'!K141</f>
        <v>R-005-06-03-06-01</v>
      </c>
      <c r="B55" s="222" t="str">
        <f>'005 pr. asig'!L141</f>
        <v>Modernizuotas pastatas</v>
      </c>
      <c r="C55" s="222" t="str">
        <f>'005 pr. asig'!M141</f>
        <v>vnt.</v>
      </c>
      <c r="D55" s="222">
        <f>'005 pr. asig'!N141</f>
        <v>0</v>
      </c>
      <c r="E55" s="222">
        <f>'005 pr. asig'!O141</f>
        <v>0</v>
      </c>
      <c r="F55" s="222" t="str">
        <f>'005 pr. asig'!P141</f>
        <v>1</v>
      </c>
      <c r="G55" s="301" t="str">
        <f>'005 pr. asig'!Q141</f>
        <v>Viešųjų pastatų, kuriuose įdiegtos energijos vartojimo efektyvumą didinančios priemonės, skaičius (vnt.)</v>
      </c>
    </row>
    <row r="56" spans="1:7" x14ac:dyDescent="0.2">
      <c r="A56" s="223" t="str">
        <f>'005 pr. asig'!A149</f>
        <v>005-06-03-07 (PP)</v>
      </c>
      <c r="B56" s="404" t="str">
        <f>'005 pr. asig'!B149</f>
        <v>Projekto "Joniškėlio kultūros centro rekonstrukcija" įgyvendinimas</v>
      </c>
      <c r="C56" s="405"/>
      <c r="D56" s="405"/>
      <c r="E56" s="405"/>
      <c r="F56" s="405"/>
      <c r="G56" s="406"/>
    </row>
    <row r="57" spans="1:7" ht="33.75" x14ac:dyDescent="0.2">
      <c r="A57" s="216" t="str">
        <f>'005 pr. asig'!K149</f>
        <v>R-005-06-03-07-01</v>
      </c>
      <c r="B57" s="222" t="str">
        <f>'005 pr. asig'!L149</f>
        <v>Modernizuotas pastatas</v>
      </c>
      <c r="C57" s="222" t="str">
        <f>'005 pr. asig'!M149</f>
        <v>vnt.</v>
      </c>
      <c r="D57" s="222">
        <f>'005 pr. asig'!N149</f>
        <v>0</v>
      </c>
      <c r="E57" s="222">
        <f>'005 pr. asig'!O149</f>
        <v>0</v>
      </c>
      <c r="F57" s="222">
        <f>'005 pr. asig'!P149</f>
        <v>0</v>
      </c>
      <c r="G57" s="301" t="str">
        <f>'005 pr. asig'!Q149</f>
        <v>Viešųjų pastatų, kuriuose įdiegtos energijos vartojimo efektyvumą didinančios priemonės, skaičius (vnt.)</v>
      </c>
    </row>
    <row r="58" spans="1:7" ht="12.75" customHeight="1" x14ac:dyDescent="0.2">
      <c r="A58" s="224" t="str">
        <f>'005 pr. asig'!A157</f>
        <v>005-06-04 (T)</v>
      </c>
      <c r="B58" s="398" t="str">
        <f>'005 pr. asig'!B157</f>
        <v>Užtikrinti efektyvų savivaldybės turto priežiūrą, valdymą ir apskaitą</v>
      </c>
      <c r="C58" s="399"/>
      <c r="D58" s="399"/>
      <c r="E58" s="399"/>
      <c r="F58" s="399"/>
      <c r="G58" s="400"/>
    </row>
    <row r="59" spans="1:7" ht="36.75" customHeight="1" x14ac:dyDescent="0.2">
      <c r="A59" s="216" t="str">
        <f>'005 pr. asig'!K157</f>
        <v>E-005-06-04-01</v>
      </c>
      <c r="B59" s="216" t="str">
        <f>'005 pr. asig'!L157</f>
        <v>Savivaldybės valdomo, bet nenaudojamo turto plotas sumažėjimas per metus</v>
      </c>
      <c r="C59" s="216" t="str">
        <f>'005 pr. asig'!M157</f>
        <v>proc.</v>
      </c>
      <c r="D59" s="216">
        <f>'005 pr. asig'!N157</f>
        <v>0.5</v>
      </c>
      <c r="E59" s="216">
        <f>'005 pr. asig'!O157</f>
        <v>0.5</v>
      </c>
      <c r="F59" s="216">
        <f>'005 pr. asig'!P157</f>
        <v>0.5</v>
      </c>
      <c r="G59" s="300" t="str">
        <f>'005 pr. asig'!Q157</f>
        <v>X</v>
      </c>
    </row>
    <row r="60" spans="1:7" ht="12.75" customHeight="1" x14ac:dyDescent="0.2">
      <c r="A60" s="223" t="str">
        <f>'005 pr. asig'!A158</f>
        <v>005-06-04-01 (TP)</v>
      </c>
      <c r="B60" s="404" t="str">
        <f>'005 pr. asig'!B158</f>
        <v>Statybos leidimų ir statybos užbaigimo dokumentų gavimas</v>
      </c>
      <c r="C60" s="405"/>
      <c r="D60" s="405"/>
      <c r="E60" s="405"/>
      <c r="F60" s="405"/>
      <c r="G60" s="406"/>
    </row>
    <row r="61" spans="1:7" ht="22.5" x14ac:dyDescent="0.2">
      <c r="A61" s="216" t="str">
        <f>'005 pr. asig'!K158</f>
        <v>V-005-06-04-01-01</v>
      </c>
      <c r="B61" s="222" t="str">
        <f>'005 pr. asig'!L158</f>
        <v>Priduotų tinkamais naudoti objektų skaičius</v>
      </c>
      <c r="C61" s="222" t="str">
        <f>'005 pr. asig'!M158</f>
        <v>vnt.</v>
      </c>
      <c r="D61" s="222" t="str">
        <f>'005 pr. asig'!N158</f>
        <v>5</v>
      </c>
      <c r="E61" s="222" t="str">
        <f>'005 pr. asig'!O158</f>
        <v>5</v>
      </c>
      <c r="F61" s="222" t="str">
        <f>'005 pr. asig'!P158</f>
        <v>5</v>
      </c>
      <c r="G61" s="301" t="str">
        <f>'005 pr. asig'!Q158</f>
        <v>X</v>
      </c>
    </row>
    <row r="62" spans="1:7" x14ac:dyDescent="0.2">
      <c r="A62" s="223" t="str">
        <f>'005 pr. asig'!A166</f>
        <v>005-06-04-02 (TP)</v>
      </c>
      <c r="B62" s="404" t="str">
        <f>'005 pr. asig'!B166</f>
        <v>Turto vertinimas, įregistravimas ir inventorizacija</v>
      </c>
      <c r="C62" s="405"/>
      <c r="D62" s="405"/>
      <c r="E62" s="405"/>
      <c r="F62" s="405"/>
      <c r="G62" s="406"/>
    </row>
    <row r="63" spans="1:7" ht="33.75" x14ac:dyDescent="0.2">
      <c r="A63" s="216" t="str">
        <f>'005 pr. asig'!K166</f>
        <v>V-005-06-04-02-01</v>
      </c>
      <c r="B63" s="222" t="str">
        <f>'005 pr. asig'!L166</f>
        <v>Atliktų turto vertinimo, įregistravimo, inventorizacijos atvejų skaičius</v>
      </c>
      <c r="C63" s="222" t="str">
        <f>'005 pr. asig'!M166</f>
        <v>vnt.</v>
      </c>
      <c r="D63" s="222" t="str">
        <f>'005 pr. asig'!N166</f>
        <v>50</v>
      </c>
      <c r="E63" s="222" t="str">
        <f>'005 pr. asig'!O166</f>
        <v>50</v>
      </c>
      <c r="F63" s="222" t="str">
        <f>'005 pr. asig'!P166</f>
        <v>20</v>
      </c>
      <c r="G63" s="301" t="str">
        <f>'005 pr. asig'!Q166</f>
        <v>X</v>
      </c>
    </row>
    <row r="64" spans="1:7" x14ac:dyDescent="0.2">
      <c r="A64" s="223" t="str">
        <f>'005 pr. asig'!A174</f>
        <v>005-06-04-03 (TP)</v>
      </c>
      <c r="B64" s="404" t="str">
        <f>'005 pr. asig'!B174</f>
        <v>Ilgalaikio materialaus turto draudimas</v>
      </c>
      <c r="C64" s="405"/>
      <c r="D64" s="405"/>
      <c r="E64" s="405"/>
      <c r="F64" s="405"/>
      <c r="G64" s="406"/>
    </row>
    <row r="65" spans="1:7" ht="17.25" customHeight="1" x14ac:dyDescent="0.2">
      <c r="A65" s="216" t="str">
        <f>'005 pr. asig'!K174</f>
        <v>V-005-06-04-03-01</v>
      </c>
      <c r="B65" s="222" t="str">
        <f>'005 pr. asig'!L174</f>
        <v>Apdraustų objektų skaičius</v>
      </c>
      <c r="C65" s="222" t="str">
        <f>'005 pr. asig'!M174</f>
        <v>kompl.</v>
      </c>
      <c r="D65" s="222" t="str">
        <f>'005 pr. asig'!N174</f>
        <v>1</v>
      </c>
      <c r="E65" s="222" t="str">
        <f>'005 pr. asig'!O174</f>
        <v>1</v>
      </c>
      <c r="F65" s="222" t="str">
        <f>'005 pr. asig'!P174</f>
        <v>1</v>
      </c>
      <c r="G65" s="301" t="str">
        <f>'005 pr. asig'!Q174</f>
        <v>X</v>
      </c>
    </row>
    <row r="66" spans="1:7" x14ac:dyDescent="0.2">
      <c r="A66" s="223" t="str">
        <f>'005 pr. asig'!A182</f>
        <v>005-06-04-04 (TP)</v>
      </c>
      <c r="B66" s="404" t="str">
        <f>'005 pr. asig'!B182</f>
        <v>Daugiatikslių plėtros projektų įgyvendinimas</v>
      </c>
      <c r="C66" s="405"/>
      <c r="D66" s="405"/>
      <c r="E66" s="405"/>
      <c r="F66" s="405"/>
      <c r="G66" s="406"/>
    </row>
    <row r="67" spans="1:7" ht="35.25" customHeight="1" x14ac:dyDescent="0.2">
      <c r="A67" s="216" t="str">
        <f>'005 pr. asig'!K182</f>
        <v>V-005-06-04-04-01</v>
      </c>
      <c r="B67" s="222" t="str">
        <f>'005 pr. asig'!L182</f>
        <v xml:space="preserve">Parengtų investicinių projektų, galimybių studijų ir rinkodaros planų, atliktų konsultacijų skaičius </v>
      </c>
      <c r="C67" s="222" t="str">
        <f>'005 pr. asig'!M182</f>
        <v>vnt.</v>
      </c>
      <c r="D67" s="222" t="str">
        <f>'005 pr. asig'!N182</f>
        <v>10</v>
      </c>
      <c r="E67" s="222" t="str">
        <f>'005 pr. asig'!O182</f>
        <v>8</v>
      </c>
      <c r="F67" s="222" t="str">
        <f>'005 pr. asig'!P182</f>
        <v>5</v>
      </c>
      <c r="G67" s="301" t="str">
        <f>'005 pr. asig'!Q182</f>
        <v>X</v>
      </c>
    </row>
    <row r="68" spans="1:7" ht="27.75" customHeight="1" x14ac:dyDescent="0.2">
      <c r="A68" s="218" t="str">
        <f>'005 pr. asig'!A190</f>
        <v>005-06-04-05 (TP)</v>
      </c>
      <c r="B68" s="404" t="str">
        <f>'005 pr. asig'!B190</f>
        <v>Pasvalio rajono savivaldybės viešųjų pastatų, inžinerinių statinių ir kitų objektų atnaujinimas, priežiūra ir remontas</v>
      </c>
      <c r="C68" s="405"/>
      <c r="D68" s="405"/>
      <c r="E68" s="405"/>
      <c r="F68" s="405"/>
      <c r="G68" s="406"/>
    </row>
    <row r="69" spans="1:7" ht="22.5" x14ac:dyDescent="0.2">
      <c r="A69" s="216" t="str">
        <f>'005 pr. asig'!K190</f>
        <v>V-005-06-04-05-01</v>
      </c>
      <c r="B69" s="216" t="str">
        <f>'005 pr. asig'!L190</f>
        <v>Atnaujintų/remontuotų objektų skaičius, vnt.</v>
      </c>
      <c r="C69" s="216" t="str">
        <f>'005 pr. asig'!M190</f>
        <v>vnt.</v>
      </c>
      <c r="D69" s="216">
        <f>'005 pr. asig'!N190</f>
        <v>1</v>
      </c>
      <c r="E69" s="216">
        <f>'005 pr. asig'!O190</f>
        <v>1</v>
      </c>
      <c r="F69" s="216">
        <f>'005 pr. asig'!P190</f>
        <v>1</v>
      </c>
      <c r="G69" s="300" t="str">
        <f>'005 pr. asig'!Q190</f>
        <v>X</v>
      </c>
    </row>
    <row r="70" spans="1:7" ht="12.75" customHeight="1" x14ac:dyDescent="0.2">
      <c r="A70" s="224" t="str">
        <f>'005 pr. asig'!A198</f>
        <v>005-06-05 (T)</v>
      </c>
      <c r="B70" s="398" t="str">
        <f>'005 pr. asig'!B198</f>
        <v>Užtikrinti savivaldybės teritorinį planavimą</v>
      </c>
      <c r="C70" s="399"/>
      <c r="D70" s="399"/>
      <c r="E70" s="399"/>
      <c r="F70" s="399"/>
      <c r="G70" s="400"/>
    </row>
    <row r="71" spans="1:7" ht="22.5" x14ac:dyDescent="0.2">
      <c r="A71" s="216" t="str">
        <f>'005 pr. asig'!K198</f>
        <v>E-005-06-05-01</v>
      </c>
      <c r="B71" s="216" t="str">
        <f>'005 pr. asig'!L198</f>
        <v>Parengtų teritorinio planavimo dokumentų skaičius</v>
      </c>
      <c r="C71" s="216" t="str">
        <f>'005 pr. asig'!M198</f>
        <v>vnt.</v>
      </c>
      <c r="D71" s="216">
        <f>'005 pr. asig'!N198</f>
        <v>2</v>
      </c>
      <c r="E71" s="216">
        <f>'005 pr. asig'!O198</f>
        <v>2</v>
      </c>
      <c r="F71" s="216">
        <f>'005 pr. asig'!P198</f>
        <v>2</v>
      </c>
      <c r="G71" s="300" t="str">
        <f>'005 pr. asig'!Q198</f>
        <v>X</v>
      </c>
    </row>
    <row r="72" spans="1:7" ht="33" customHeight="1" x14ac:dyDescent="0.2">
      <c r="A72" s="223" t="str">
        <f>'005 pr. asig'!A199</f>
        <v>005-06-05-01 (TP)</v>
      </c>
      <c r="B72" s="404" t="str">
        <f>'005 pr. asig'!B199</f>
        <v>Žemės sklypų formavimas ir pertvarkymo projektai,  kadastrinių matavimų ir reikalingų topografinių nuotraukų atlikimas</v>
      </c>
      <c r="C72" s="405"/>
      <c r="D72" s="405"/>
      <c r="E72" s="405"/>
      <c r="F72" s="405"/>
      <c r="G72" s="406"/>
    </row>
    <row r="73" spans="1:7" x14ac:dyDescent="0.2">
      <c r="A73" s="216" t="str">
        <f>'005 pr. asig'!K199</f>
        <v>V-005-06-05-01-01</v>
      </c>
      <c r="B73" s="222" t="str">
        <f>'005 pr. asig'!L199</f>
        <v>Parengtų projektų skaičius</v>
      </c>
      <c r="C73" s="222" t="str">
        <f>'005 pr. asig'!M199</f>
        <v>vnt.</v>
      </c>
      <c r="D73" s="222" t="str">
        <f>'005 pr. asig'!N199</f>
        <v>1</v>
      </c>
      <c r="E73" s="222" t="str">
        <f>'005 pr. asig'!O199</f>
        <v>1</v>
      </c>
      <c r="F73" s="222" t="str">
        <f>'005 pr. asig'!P199</f>
        <v>1</v>
      </c>
      <c r="G73" s="447" t="str">
        <f>'005 pr. asig'!Q199</f>
        <v>X</v>
      </c>
    </row>
    <row r="74" spans="1:7" ht="22.5" x14ac:dyDescent="0.2">
      <c r="A74" s="216" t="str">
        <f>'005 pr. asig'!K200</f>
        <v>V-005-06-05-01-02</v>
      </c>
      <c r="B74" s="222" t="str">
        <f>'005 pr. asig'!L200</f>
        <v>Atliktų kadastrinių matavimų ir topografinių nuotraukų skaičius</v>
      </c>
      <c r="C74" s="222" t="str">
        <f>'005 pr. asig'!M200</f>
        <v>vnt.</v>
      </c>
      <c r="D74" s="222" t="str">
        <f>'005 pr. asig'!N200</f>
        <v>5</v>
      </c>
      <c r="E74" s="222" t="str">
        <f>'005 pr. asig'!O200</f>
        <v>5</v>
      </c>
      <c r="F74" s="222" t="str">
        <f>'005 pr. asig'!P200</f>
        <v>5</v>
      </c>
      <c r="G74" s="448"/>
    </row>
    <row r="75" spans="1:7" x14ac:dyDescent="0.2">
      <c r="A75" s="223" t="str">
        <f>'005 pr. asig'!A208</f>
        <v>005-06-05-02 (TP)</v>
      </c>
      <c r="B75" s="404" t="str">
        <f>'005 pr. asig'!B208</f>
        <v>Geotechniniai tyrinėjimai ir su tuo susijusios paslaugos</v>
      </c>
      <c r="C75" s="405"/>
      <c r="D75" s="405"/>
      <c r="E75" s="405"/>
      <c r="F75" s="405"/>
      <c r="G75" s="406"/>
    </row>
    <row r="76" spans="1:7" ht="12" customHeight="1" x14ac:dyDescent="0.2">
      <c r="A76" s="216" t="str">
        <f>'005 pr. asig'!K208</f>
        <v>V-005-06-05-02-01</v>
      </c>
      <c r="B76" s="222" t="str">
        <f>'005 pr. asig'!L208</f>
        <v>Gautų paslaugų skaičius</v>
      </c>
      <c r="C76" s="222" t="str">
        <f>'005 pr. asig'!M208</f>
        <v>kompl.</v>
      </c>
      <c r="D76" s="222">
        <f>'005 pr. asig'!N208</f>
        <v>0</v>
      </c>
      <c r="E76" s="222" t="str">
        <f>'005 pr. asig'!O208</f>
        <v>1</v>
      </c>
      <c r="F76" s="222" t="str">
        <f>'005 pr. asig'!P208</f>
        <v>1</v>
      </c>
      <c r="G76" s="301" t="str">
        <f>'005 pr. asig'!Q208</f>
        <v>X</v>
      </c>
    </row>
    <row r="77" spans="1:7" ht="36.75" customHeight="1" x14ac:dyDescent="0.2">
      <c r="A77" s="218" t="str">
        <f>'005 pr. asig'!A216</f>
        <v>005-06-05-03 (TN)</v>
      </c>
      <c r="B77" s="404" t="str">
        <f>'005 pr. asig'!B216</f>
        <v>Pasvalio rajono savivaldybės teritorijų planavimo dokumentų ir specialiųjų planų rengimas ir (arba) atnaujinimas</v>
      </c>
      <c r="C77" s="405"/>
      <c r="D77" s="405"/>
      <c r="E77" s="405"/>
      <c r="F77" s="405"/>
      <c r="G77" s="406"/>
    </row>
    <row r="78" spans="1:7" ht="22.5" x14ac:dyDescent="0.2">
      <c r="A78" s="222" t="str">
        <f>'005 pr. asig'!K216</f>
        <v>V-005-06-05-03-01</v>
      </c>
      <c r="B78" s="222" t="str">
        <f>'005 pr. asig'!L216</f>
        <v>Parengtų/atnaujintų teritorijų planavimo dokumentų skaičius</v>
      </c>
      <c r="C78" s="222" t="str">
        <f>'005 pr. asig'!M216</f>
        <v>vnt.</v>
      </c>
      <c r="D78" s="222" t="str">
        <f>'005 pr. asig'!N216</f>
        <v>1</v>
      </c>
      <c r="E78" s="222" t="str">
        <f>'005 pr. asig'!O216</f>
        <v>1</v>
      </c>
      <c r="F78" s="222" t="str">
        <f>'005 pr. asig'!P216</f>
        <v>1</v>
      </c>
      <c r="G78" s="301" t="str">
        <f>'005 pr. asig'!Q216</f>
        <v>X</v>
      </c>
    </row>
  </sheetData>
  <mergeCells count="38">
    <mergeCell ref="B13:G13"/>
    <mergeCell ref="B15:G15"/>
    <mergeCell ref="A5:G5"/>
    <mergeCell ref="A6:A7"/>
    <mergeCell ref="B6:C6"/>
    <mergeCell ref="D6:F6"/>
    <mergeCell ref="G6:G7"/>
    <mergeCell ref="B8:G8"/>
    <mergeCell ref="B42:G42"/>
    <mergeCell ref="B44:G44"/>
    <mergeCell ref="B38:G38"/>
    <mergeCell ref="B25:G25"/>
    <mergeCell ref="B17:G17"/>
    <mergeCell ref="B23:G23"/>
    <mergeCell ref="B29:G29"/>
    <mergeCell ref="B27:G27"/>
    <mergeCell ref="B32:G32"/>
    <mergeCell ref="B19:G19"/>
    <mergeCell ref="B21:G21"/>
    <mergeCell ref="B36:G36"/>
    <mergeCell ref="B50:G50"/>
    <mergeCell ref="B52:G52"/>
    <mergeCell ref="B58:G58"/>
    <mergeCell ref="B47:G47"/>
    <mergeCell ref="G45:G46"/>
    <mergeCell ref="G48:G49"/>
    <mergeCell ref="B62:G62"/>
    <mergeCell ref="B64:G64"/>
    <mergeCell ref="B54:G54"/>
    <mergeCell ref="B60:G60"/>
    <mergeCell ref="B56:G56"/>
    <mergeCell ref="B77:G77"/>
    <mergeCell ref="B66:G66"/>
    <mergeCell ref="B70:G70"/>
    <mergeCell ref="B72:G72"/>
    <mergeCell ref="B75:G75"/>
    <mergeCell ref="B68:G68"/>
    <mergeCell ref="G73:G74"/>
  </mergeCells>
  <pageMargins left="0.25" right="0.25" top="0.75" bottom="0.75" header="0.3" footer="0.3"/>
  <pageSetup paperSize="9" scale="95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80EA94-35D8-4384-916D-20FF26F6D5B0}">
  <sheetPr>
    <pageSetUpPr fitToPage="1"/>
  </sheetPr>
  <dimension ref="A1:V182"/>
  <sheetViews>
    <sheetView zoomScale="120" zoomScaleNormal="120" workbookViewId="0">
      <pane ySplit="6" topLeftCell="A154" activePane="bottomLeft" state="frozen"/>
      <selection activeCell="I210" sqref="I210"/>
      <selection pane="bottomLeft" activeCell="J49" sqref="J49"/>
    </sheetView>
  </sheetViews>
  <sheetFormatPr defaultColWidth="9.140625" defaultRowHeight="12" x14ac:dyDescent="0.2"/>
  <cols>
    <col min="1" max="1" width="11.28515625" style="37" customWidth="1"/>
    <col min="2" max="2" width="40.42578125" style="38" customWidth="1"/>
    <col min="3" max="3" width="8.28515625" style="36" hidden="1" customWidth="1"/>
    <col min="4" max="4" width="9.85546875" style="36" hidden="1" customWidth="1"/>
    <col min="5" max="5" width="11" style="36" hidden="1" customWidth="1"/>
    <col min="6" max="6" width="11.28515625" style="36" hidden="1" customWidth="1"/>
    <col min="7" max="9" width="10.7109375" style="38" customWidth="1"/>
    <col min="10" max="10" width="10.7109375" style="37" customWidth="1"/>
    <col min="11" max="11" width="9.140625" style="38" hidden="1" customWidth="1"/>
    <col min="12" max="12" width="23.7109375" style="38" hidden="1" customWidth="1"/>
    <col min="13" max="13" width="6.28515625" style="38" hidden="1" customWidth="1"/>
    <col min="14" max="16" width="5.42578125" style="37" hidden="1" customWidth="1"/>
    <col min="17" max="17" width="19.5703125" style="42" hidden="1" customWidth="1"/>
    <col min="18" max="18" width="9.85546875" style="126" hidden="1" customWidth="1"/>
    <col min="19" max="21" width="9.28515625" style="38" hidden="1" customWidth="1"/>
    <col min="22" max="23" width="0" style="38" hidden="1" customWidth="1"/>
    <col min="24" max="16384" width="9.140625" style="38"/>
  </cols>
  <sheetData>
    <row r="1" spans="1:21" x14ac:dyDescent="0.2">
      <c r="H1" s="78" t="s">
        <v>0</v>
      </c>
    </row>
    <row r="2" spans="1:21" x14ac:dyDescent="0.2">
      <c r="H2" s="78" t="s">
        <v>1</v>
      </c>
    </row>
    <row r="3" spans="1:21" x14ac:dyDescent="0.2">
      <c r="H3" s="78" t="s">
        <v>1615</v>
      </c>
    </row>
    <row r="4" spans="1:21" ht="36.75" customHeight="1" thickBot="1" x14ac:dyDescent="0.25">
      <c r="A4" s="364" t="s">
        <v>1259</v>
      </c>
      <c r="B4" s="364"/>
      <c r="C4" s="364"/>
      <c r="D4" s="364"/>
      <c r="E4" s="364"/>
      <c r="F4" s="364"/>
      <c r="G4" s="364"/>
      <c r="H4" s="364"/>
      <c r="I4" s="364"/>
      <c r="J4" s="364"/>
      <c r="K4" s="364"/>
      <c r="L4" s="364"/>
      <c r="M4" s="364"/>
      <c r="N4" s="364"/>
      <c r="O4" s="364"/>
      <c r="P4" s="364"/>
      <c r="Q4" s="43"/>
      <c r="R4" s="127"/>
    </row>
    <row r="5" spans="1:21" ht="60.75" customHeight="1" x14ac:dyDescent="0.2">
      <c r="A5" s="369" t="s">
        <v>3</v>
      </c>
      <c r="B5" s="365" t="s">
        <v>4</v>
      </c>
      <c r="C5" s="371" t="s">
        <v>5</v>
      </c>
      <c r="D5" s="371" t="s">
        <v>6</v>
      </c>
      <c r="E5" s="371" t="s">
        <v>7</v>
      </c>
      <c r="F5" s="367" t="s">
        <v>1252</v>
      </c>
      <c r="G5" s="365" t="s">
        <v>8</v>
      </c>
      <c r="H5" s="365" t="s">
        <v>9</v>
      </c>
      <c r="I5" s="365" t="s">
        <v>10</v>
      </c>
      <c r="J5" s="375" t="s">
        <v>11</v>
      </c>
      <c r="K5" s="377" t="s">
        <v>12</v>
      </c>
      <c r="L5" s="373" t="s">
        <v>13</v>
      </c>
      <c r="M5" s="374"/>
      <c r="N5" s="373" t="s">
        <v>14</v>
      </c>
      <c r="O5" s="379"/>
      <c r="P5" s="374"/>
      <c r="Q5" s="387" t="s">
        <v>15</v>
      </c>
      <c r="R5" s="380" t="s">
        <v>16</v>
      </c>
    </row>
    <row r="6" spans="1:21" ht="27" customHeight="1" thickBot="1" x14ac:dyDescent="0.25">
      <c r="A6" s="370"/>
      <c r="B6" s="366"/>
      <c r="C6" s="372"/>
      <c r="D6" s="372"/>
      <c r="E6" s="372"/>
      <c r="F6" s="368"/>
      <c r="G6" s="366"/>
      <c r="H6" s="366"/>
      <c r="I6" s="366"/>
      <c r="J6" s="376"/>
      <c r="K6" s="378"/>
      <c r="L6" s="2" t="s">
        <v>17</v>
      </c>
      <c r="M6" s="2" t="s">
        <v>18</v>
      </c>
      <c r="N6" s="2">
        <v>2024</v>
      </c>
      <c r="O6" s="2">
        <v>2025</v>
      </c>
      <c r="P6" s="2">
        <v>2026</v>
      </c>
      <c r="Q6" s="388"/>
      <c r="R6" s="381"/>
    </row>
    <row r="7" spans="1:21" s="36" customFormat="1" ht="24" hidden="1" x14ac:dyDescent="0.2">
      <c r="A7" s="79" t="s">
        <v>900</v>
      </c>
      <c r="B7" s="80" t="s">
        <v>901</v>
      </c>
      <c r="C7" s="81"/>
      <c r="D7" s="81"/>
      <c r="E7" s="82"/>
      <c r="F7" s="83">
        <f>F8+F26+F46</f>
        <v>359</v>
      </c>
      <c r="G7" s="83">
        <f>G8+G26+G46</f>
        <v>366.3</v>
      </c>
      <c r="H7" s="83">
        <f>H8+H26+H46</f>
        <v>409.2</v>
      </c>
      <c r="I7" s="83">
        <f>I8+I26+I46</f>
        <v>518.90000000000009</v>
      </c>
      <c r="J7" s="84" t="str">
        <f>J8</f>
        <v>X</v>
      </c>
      <c r="K7" s="85" t="s">
        <v>21</v>
      </c>
      <c r="L7" s="86" t="s">
        <v>21</v>
      </c>
      <c r="M7" s="86" t="s">
        <v>21</v>
      </c>
      <c r="N7" s="86" t="s">
        <v>21</v>
      </c>
      <c r="O7" s="86" t="s">
        <v>21</v>
      </c>
      <c r="P7" s="86" t="s">
        <v>21</v>
      </c>
      <c r="Q7" s="44" t="s">
        <v>21</v>
      </c>
      <c r="R7" s="128" t="s">
        <v>21</v>
      </c>
    </row>
    <row r="8" spans="1:21" ht="45" x14ac:dyDescent="0.2">
      <c r="A8" s="358" t="s">
        <v>902</v>
      </c>
      <c r="B8" s="360" t="s">
        <v>903</v>
      </c>
      <c r="C8" s="89"/>
      <c r="D8" s="89"/>
      <c r="E8" s="90"/>
      <c r="F8" s="362">
        <f>F10+F18</f>
        <v>0</v>
      </c>
      <c r="G8" s="336">
        <f>G10+G18</f>
        <v>0</v>
      </c>
      <c r="H8" s="336">
        <f t="shared" ref="H8:I8" si="0">H10+H18</f>
        <v>0</v>
      </c>
      <c r="I8" s="336">
        <f t="shared" si="0"/>
        <v>50</v>
      </c>
      <c r="J8" s="338" t="s">
        <v>21</v>
      </c>
      <c r="K8" s="94" t="s">
        <v>1412</v>
      </c>
      <c r="L8" s="95" t="s">
        <v>904</v>
      </c>
      <c r="M8" s="96" t="s">
        <v>26</v>
      </c>
      <c r="N8" s="151">
        <v>37</v>
      </c>
      <c r="O8" s="151">
        <v>38</v>
      </c>
      <c r="P8" s="151">
        <v>40</v>
      </c>
      <c r="Q8" s="45" t="s">
        <v>905</v>
      </c>
      <c r="R8" s="340" t="s">
        <v>21</v>
      </c>
    </row>
    <row r="9" spans="1:21" ht="47.25" customHeight="1" x14ac:dyDescent="0.2">
      <c r="A9" s="359"/>
      <c r="B9" s="361"/>
      <c r="C9" s="89"/>
      <c r="D9" s="89"/>
      <c r="E9" s="90"/>
      <c r="F9" s="386"/>
      <c r="G9" s="382"/>
      <c r="H9" s="382"/>
      <c r="I9" s="382"/>
      <c r="J9" s="339"/>
      <c r="K9" s="94" t="s">
        <v>1413</v>
      </c>
      <c r="L9" s="97" t="s">
        <v>906</v>
      </c>
      <c r="M9" s="96" t="s">
        <v>26</v>
      </c>
      <c r="N9" s="151">
        <v>8.3000000000000007</v>
      </c>
      <c r="O9" s="151">
        <v>8.5</v>
      </c>
      <c r="P9" s="151">
        <v>8.8000000000000007</v>
      </c>
      <c r="Q9" s="45" t="s">
        <v>907</v>
      </c>
      <c r="R9" s="341"/>
    </row>
    <row r="10" spans="1:21" ht="36" customHeight="1" x14ac:dyDescent="0.2">
      <c r="A10" s="105" t="s">
        <v>908</v>
      </c>
      <c r="B10" s="116" t="s">
        <v>1313</v>
      </c>
      <c r="C10" s="101" t="s">
        <v>1390</v>
      </c>
      <c r="D10" s="101">
        <v>7</v>
      </c>
      <c r="E10" s="101" t="s">
        <v>945</v>
      </c>
      <c r="F10" s="102">
        <f>SUM(F11:F17)</f>
        <v>0</v>
      </c>
      <c r="G10" s="103">
        <f>SUM(G11:G17)</f>
        <v>0</v>
      </c>
      <c r="H10" s="103">
        <f>SUM(H11:H17)</f>
        <v>0</v>
      </c>
      <c r="I10" s="117">
        <f>SUM(I11:I17)</f>
        <v>30</v>
      </c>
      <c r="J10" s="118" t="s">
        <v>909</v>
      </c>
      <c r="K10" s="105" t="s">
        <v>910</v>
      </c>
      <c r="L10" s="106" t="s">
        <v>1704</v>
      </c>
      <c r="M10" s="107" t="s">
        <v>44</v>
      </c>
      <c r="N10" s="134"/>
      <c r="O10" s="134"/>
      <c r="P10" s="134"/>
      <c r="Q10" s="49" t="s">
        <v>911</v>
      </c>
      <c r="R10" s="129" t="e">
        <f>(G10-F10)/F10</f>
        <v>#DIV/0!</v>
      </c>
      <c r="S10" s="330" t="s">
        <v>1308</v>
      </c>
      <c r="T10" s="331"/>
      <c r="U10" s="331"/>
    </row>
    <row r="11" spans="1:21" ht="24" x14ac:dyDescent="0.2">
      <c r="A11" s="108"/>
      <c r="B11" s="109" t="s">
        <v>36</v>
      </c>
      <c r="C11" s="110" t="s">
        <v>37</v>
      </c>
      <c r="D11" s="110" t="s">
        <v>37</v>
      </c>
      <c r="E11" s="110" t="s">
        <v>37</v>
      </c>
      <c r="F11" s="110"/>
      <c r="G11" s="111"/>
      <c r="H11" s="111"/>
      <c r="I11" s="111">
        <v>4.5</v>
      </c>
      <c r="J11" s="112" t="s">
        <v>37</v>
      </c>
      <c r="K11" s="113" t="s">
        <v>37</v>
      </c>
      <c r="L11" s="114" t="s">
        <v>37</v>
      </c>
      <c r="M11" s="114" t="s">
        <v>37</v>
      </c>
      <c r="N11" s="114" t="s">
        <v>37</v>
      </c>
      <c r="O11" s="114" t="s">
        <v>37</v>
      </c>
      <c r="P11" s="114" t="s">
        <v>37</v>
      </c>
      <c r="Q11" s="47" t="s">
        <v>37</v>
      </c>
      <c r="R11" s="130" t="s">
        <v>37</v>
      </c>
      <c r="S11" s="142"/>
    </row>
    <row r="12" spans="1:21" x14ac:dyDescent="0.2">
      <c r="A12" s="115"/>
      <c r="B12" s="109" t="s">
        <v>38</v>
      </c>
      <c r="C12" s="110" t="s">
        <v>37</v>
      </c>
      <c r="D12" s="110" t="s">
        <v>37</v>
      </c>
      <c r="E12" s="110" t="s">
        <v>37</v>
      </c>
      <c r="F12" s="110"/>
      <c r="G12" s="111"/>
      <c r="H12" s="111"/>
      <c r="I12" s="111"/>
      <c r="J12" s="112" t="s">
        <v>37</v>
      </c>
      <c r="K12" s="113" t="s">
        <v>37</v>
      </c>
      <c r="L12" s="114" t="s">
        <v>37</v>
      </c>
      <c r="M12" s="114" t="s">
        <v>37</v>
      </c>
      <c r="N12" s="114" t="s">
        <v>37</v>
      </c>
      <c r="O12" s="114" t="s">
        <v>37</v>
      </c>
      <c r="P12" s="114" t="s">
        <v>37</v>
      </c>
      <c r="Q12" s="47" t="s">
        <v>37</v>
      </c>
      <c r="R12" s="130" t="s">
        <v>37</v>
      </c>
      <c r="S12" s="143"/>
    </row>
    <row r="13" spans="1:21" x14ac:dyDescent="0.2">
      <c r="A13" s="115"/>
      <c r="B13" s="109" t="s">
        <v>39</v>
      </c>
      <c r="C13" s="110" t="s">
        <v>37</v>
      </c>
      <c r="D13" s="110" t="s">
        <v>37</v>
      </c>
      <c r="E13" s="110" t="s">
        <v>37</v>
      </c>
      <c r="F13" s="110"/>
      <c r="G13" s="111"/>
      <c r="H13" s="111"/>
      <c r="I13" s="111"/>
      <c r="J13" s="112" t="s">
        <v>37</v>
      </c>
      <c r="K13" s="113" t="s">
        <v>37</v>
      </c>
      <c r="L13" s="114" t="s">
        <v>37</v>
      </c>
      <c r="M13" s="114" t="s">
        <v>37</v>
      </c>
      <c r="N13" s="114" t="s">
        <v>37</v>
      </c>
      <c r="O13" s="114" t="s">
        <v>37</v>
      </c>
      <c r="P13" s="114" t="s">
        <v>37</v>
      </c>
      <c r="Q13" s="47" t="s">
        <v>37</v>
      </c>
      <c r="R13" s="130" t="s">
        <v>37</v>
      </c>
    </row>
    <row r="14" spans="1:21" ht="24" x14ac:dyDescent="0.2">
      <c r="A14" s="115"/>
      <c r="B14" s="109" t="s">
        <v>40</v>
      </c>
      <c r="C14" s="110" t="s">
        <v>37</v>
      </c>
      <c r="D14" s="110" t="s">
        <v>37</v>
      </c>
      <c r="E14" s="110" t="s">
        <v>37</v>
      </c>
      <c r="F14" s="110"/>
      <c r="G14" s="111"/>
      <c r="H14" s="111"/>
      <c r="I14" s="111">
        <v>25.5</v>
      </c>
      <c r="J14" s="112" t="s">
        <v>37</v>
      </c>
      <c r="K14" s="113" t="s">
        <v>37</v>
      </c>
      <c r="L14" s="114" t="s">
        <v>37</v>
      </c>
      <c r="M14" s="114" t="s">
        <v>37</v>
      </c>
      <c r="N14" s="114" t="s">
        <v>37</v>
      </c>
      <c r="O14" s="114" t="s">
        <v>37</v>
      </c>
      <c r="P14" s="114" t="s">
        <v>37</v>
      </c>
      <c r="Q14" s="47" t="s">
        <v>37</v>
      </c>
      <c r="R14" s="130" t="s">
        <v>37</v>
      </c>
      <c r="S14" s="330"/>
      <c r="T14" s="331"/>
      <c r="U14" s="331"/>
    </row>
    <row r="15" spans="1:21" x14ac:dyDescent="0.2">
      <c r="A15" s="115"/>
      <c r="B15" s="109" t="s">
        <v>41</v>
      </c>
      <c r="C15" s="110" t="s">
        <v>37</v>
      </c>
      <c r="D15" s="110" t="s">
        <v>37</v>
      </c>
      <c r="E15" s="110" t="s">
        <v>37</v>
      </c>
      <c r="F15" s="110"/>
      <c r="G15" s="111"/>
      <c r="H15" s="111"/>
      <c r="I15" s="111"/>
      <c r="J15" s="112" t="s">
        <v>37</v>
      </c>
      <c r="K15" s="113" t="s">
        <v>37</v>
      </c>
      <c r="L15" s="114" t="s">
        <v>37</v>
      </c>
      <c r="M15" s="114" t="s">
        <v>37</v>
      </c>
      <c r="N15" s="114" t="s">
        <v>37</v>
      </c>
      <c r="O15" s="114" t="s">
        <v>37</v>
      </c>
      <c r="P15" s="114" t="s">
        <v>37</v>
      </c>
      <c r="Q15" s="47" t="s">
        <v>37</v>
      </c>
      <c r="R15" s="130" t="s">
        <v>37</v>
      </c>
    </row>
    <row r="16" spans="1:21" x14ac:dyDescent="0.2">
      <c r="A16" s="115"/>
      <c r="B16" s="109" t="s">
        <v>42</v>
      </c>
      <c r="C16" s="110" t="s">
        <v>37</v>
      </c>
      <c r="D16" s="110" t="s">
        <v>37</v>
      </c>
      <c r="E16" s="110" t="s">
        <v>37</v>
      </c>
      <c r="F16" s="110"/>
      <c r="G16" s="111"/>
      <c r="H16" s="111"/>
      <c r="I16" s="111"/>
      <c r="J16" s="112" t="s">
        <v>37</v>
      </c>
      <c r="K16" s="113" t="s">
        <v>37</v>
      </c>
      <c r="L16" s="114" t="s">
        <v>37</v>
      </c>
      <c r="M16" s="114" t="s">
        <v>37</v>
      </c>
      <c r="N16" s="114" t="s">
        <v>37</v>
      </c>
      <c r="O16" s="114" t="s">
        <v>37</v>
      </c>
      <c r="P16" s="114" t="s">
        <v>37</v>
      </c>
      <c r="Q16" s="47" t="s">
        <v>37</v>
      </c>
      <c r="R16" s="130" t="s">
        <v>37</v>
      </c>
    </row>
    <row r="17" spans="1:21" x14ac:dyDescent="0.2">
      <c r="A17" s="115"/>
      <c r="B17" s="109" t="s">
        <v>43</v>
      </c>
      <c r="C17" s="110" t="s">
        <v>37</v>
      </c>
      <c r="D17" s="110" t="s">
        <v>37</v>
      </c>
      <c r="E17" s="110" t="s">
        <v>37</v>
      </c>
      <c r="F17" s="110"/>
      <c r="G17" s="111"/>
      <c r="H17" s="111"/>
      <c r="I17" s="111"/>
      <c r="J17" s="112" t="s">
        <v>37</v>
      </c>
      <c r="K17" s="113" t="s">
        <v>37</v>
      </c>
      <c r="L17" s="114" t="s">
        <v>37</v>
      </c>
      <c r="M17" s="114" t="s">
        <v>37</v>
      </c>
      <c r="N17" s="114" t="s">
        <v>37</v>
      </c>
      <c r="O17" s="114" t="s">
        <v>37</v>
      </c>
      <c r="P17" s="114" t="s">
        <v>37</v>
      </c>
      <c r="Q17" s="47" t="s">
        <v>37</v>
      </c>
      <c r="R17" s="130" t="s">
        <v>37</v>
      </c>
    </row>
    <row r="18" spans="1:21" ht="42" customHeight="1" x14ac:dyDescent="0.2">
      <c r="A18" s="105" t="s">
        <v>912</v>
      </c>
      <c r="B18" s="116" t="s">
        <v>1312</v>
      </c>
      <c r="C18" s="101" t="s">
        <v>284</v>
      </c>
      <c r="D18" s="101">
        <v>7</v>
      </c>
      <c r="E18" s="120" t="s">
        <v>45</v>
      </c>
      <c r="F18" s="102">
        <f>SUM(F19:F25)</f>
        <v>0</v>
      </c>
      <c r="G18" s="103">
        <f>SUM(G19:G25)</f>
        <v>0</v>
      </c>
      <c r="H18" s="103">
        <f>SUM(H19:H25)</f>
        <v>0</v>
      </c>
      <c r="I18" s="117">
        <f>SUM(I19:I25)</f>
        <v>20</v>
      </c>
      <c r="J18" s="118" t="s">
        <v>909</v>
      </c>
      <c r="K18" s="105" t="s">
        <v>913</v>
      </c>
      <c r="L18" s="106" t="s">
        <v>1705</v>
      </c>
      <c r="M18" s="107" t="s">
        <v>44</v>
      </c>
      <c r="N18" s="134"/>
      <c r="O18" s="134"/>
      <c r="P18" s="134"/>
      <c r="Q18" s="49" t="s">
        <v>911</v>
      </c>
      <c r="R18" s="129" t="e">
        <f>(G18-F18)/F18</f>
        <v>#DIV/0!</v>
      </c>
      <c r="S18" s="330" t="s">
        <v>1093</v>
      </c>
      <c r="T18" s="331"/>
      <c r="U18" s="331"/>
    </row>
    <row r="19" spans="1:21" ht="24" x14ac:dyDescent="0.2">
      <c r="A19" s="108"/>
      <c r="B19" s="109" t="s">
        <v>36</v>
      </c>
      <c r="C19" s="110" t="s">
        <v>37</v>
      </c>
      <c r="D19" s="110" t="s">
        <v>37</v>
      </c>
      <c r="E19" s="110" t="s">
        <v>37</v>
      </c>
      <c r="F19" s="110"/>
      <c r="G19" s="111"/>
      <c r="H19" s="111"/>
      <c r="I19" s="111">
        <v>3</v>
      </c>
      <c r="J19" s="112" t="s">
        <v>37</v>
      </c>
      <c r="K19" s="113" t="s">
        <v>37</v>
      </c>
      <c r="L19" s="114" t="s">
        <v>37</v>
      </c>
      <c r="M19" s="114" t="s">
        <v>37</v>
      </c>
      <c r="N19" s="114" t="s">
        <v>37</v>
      </c>
      <c r="O19" s="114" t="s">
        <v>37</v>
      </c>
      <c r="P19" s="114" t="s">
        <v>37</v>
      </c>
      <c r="Q19" s="47" t="s">
        <v>37</v>
      </c>
      <c r="R19" s="130" t="s">
        <v>37</v>
      </c>
      <c r="S19" s="142"/>
    </row>
    <row r="20" spans="1:21" x14ac:dyDescent="0.2">
      <c r="A20" s="115"/>
      <c r="B20" s="109" t="s">
        <v>38</v>
      </c>
      <c r="C20" s="110" t="s">
        <v>37</v>
      </c>
      <c r="D20" s="110" t="s">
        <v>37</v>
      </c>
      <c r="E20" s="110" t="s">
        <v>37</v>
      </c>
      <c r="F20" s="110"/>
      <c r="G20" s="111"/>
      <c r="H20" s="111"/>
      <c r="I20" s="111"/>
      <c r="J20" s="112" t="s">
        <v>37</v>
      </c>
      <c r="K20" s="113" t="s">
        <v>37</v>
      </c>
      <c r="L20" s="114" t="s">
        <v>37</v>
      </c>
      <c r="M20" s="114" t="s">
        <v>37</v>
      </c>
      <c r="N20" s="114" t="s">
        <v>37</v>
      </c>
      <c r="O20" s="114" t="s">
        <v>37</v>
      </c>
      <c r="P20" s="114" t="s">
        <v>37</v>
      </c>
      <c r="Q20" s="47" t="s">
        <v>37</v>
      </c>
      <c r="R20" s="130" t="s">
        <v>37</v>
      </c>
      <c r="S20" s="143" t="s">
        <v>1355</v>
      </c>
    </row>
    <row r="21" spans="1:21" x14ac:dyDescent="0.2">
      <c r="A21" s="115"/>
      <c r="B21" s="109" t="s">
        <v>39</v>
      </c>
      <c r="C21" s="110" t="s">
        <v>37</v>
      </c>
      <c r="D21" s="110" t="s">
        <v>37</v>
      </c>
      <c r="E21" s="110" t="s">
        <v>37</v>
      </c>
      <c r="F21" s="110"/>
      <c r="G21" s="111"/>
      <c r="H21" s="111"/>
      <c r="I21" s="111"/>
      <c r="J21" s="112" t="s">
        <v>37</v>
      </c>
      <c r="K21" s="113" t="s">
        <v>37</v>
      </c>
      <c r="L21" s="114" t="s">
        <v>37</v>
      </c>
      <c r="M21" s="114" t="s">
        <v>37</v>
      </c>
      <c r="N21" s="114" t="s">
        <v>37</v>
      </c>
      <c r="O21" s="114" t="s">
        <v>37</v>
      </c>
      <c r="P21" s="114" t="s">
        <v>37</v>
      </c>
      <c r="Q21" s="47" t="s">
        <v>37</v>
      </c>
      <c r="R21" s="130" t="s">
        <v>37</v>
      </c>
    </row>
    <row r="22" spans="1:21" ht="24" x14ac:dyDescent="0.2">
      <c r="A22" s="115"/>
      <c r="B22" s="109" t="s">
        <v>40</v>
      </c>
      <c r="C22" s="110" t="s">
        <v>37</v>
      </c>
      <c r="D22" s="110" t="s">
        <v>37</v>
      </c>
      <c r="E22" s="110" t="s">
        <v>37</v>
      </c>
      <c r="F22" s="110"/>
      <c r="G22" s="111"/>
      <c r="H22" s="111"/>
      <c r="I22" s="111">
        <v>17</v>
      </c>
      <c r="J22" s="112" t="s">
        <v>37</v>
      </c>
      <c r="K22" s="113" t="s">
        <v>37</v>
      </c>
      <c r="L22" s="114" t="s">
        <v>37</v>
      </c>
      <c r="M22" s="114" t="s">
        <v>37</v>
      </c>
      <c r="N22" s="114" t="s">
        <v>37</v>
      </c>
      <c r="O22" s="114" t="s">
        <v>37</v>
      </c>
      <c r="P22" s="114" t="s">
        <v>37</v>
      </c>
      <c r="Q22" s="47" t="s">
        <v>37</v>
      </c>
      <c r="R22" s="130" t="s">
        <v>37</v>
      </c>
    </row>
    <row r="23" spans="1:21" x14ac:dyDescent="0.2">
      <c r="A23" s="115"/>
      <c r="B23" s="109" t="s">
        <v>41</v>
      </c>
      <c r="C23" s="110" t="s">
        <v>37</v>
      </c>
      <c r="D23" s="110" t="s">
        <v>37</v>
      </c>
      <c r="E23" s="110" t="s">
        <v>37</v>
      </c>
      <c r="F23" s="110"/>
      <c r="G23" s="111"/>
      <c r="H23" s="111"/>
      <c r="I23" s="111"/>
      <c r="J23" s="112" t="s">
        <v>37</v>
      </c>
      <c r="K23" s="113" t="s">
        <v>37</v>
      </c>
      <c r="L23" s="114" t="s">
        <v>37</v>
      </c>
      <c r="M23" s="114" t="s">
        <v>37</v>
      </c>
      <c r="N23" s="114" t="s">
        <v>37</v>
      </c>
      <c r="O23" s="114" t="s">
        <v>37</v>
      </c>
      <c r="P23" s="114" t="s">
        <v>37</v>
      </c>
      <c r="Q23" s="47" t="s">
        <v>37</v>
      </c>
      <c r="R23" s="130" t="s">
        <v>37</v>
      </c>
    </row>
    <row r="24" spans="1:21" x14ac:dyDescent="0.2">
      <c r="A24" s="115"/>
      <c r="B24" s="109" t="s">
        <v>42</v>
      </c>
      <c r="C24" s="110" t="s">
        <v>37</v>
      </c>
      <c r="D24" s="110" t="s">
        <v>37</v>
      </c>
      <c r="E24" s="110" t="s">
        <v>37</v>
      </c>
      <c r="F24" s="110"/>
      <c r="G24" s="111"/>
      <c r="H24" s="111"/>
      <c r="I24" s="111"/>
      <c r="J24" s="112" t="s">
        <v>37</v>
      </c>
      <c r="K24" s="113" t="s">
        <v>37</v>
      </c>
      <c r="L24" s="114" t="s">
        <v>37</v>
      </c>
      <c r="M24" s="114" t="s">
        <v>37</v>
      </c>
      <c r="N24" s="114" t="s">
        <v>37</v>
      </c>
      <c r="O24" s="114" t="s">
        <v>37</v>
      </c>
      <c r="P24" s="114" t="s">
        <v>37</v>
      </c>
      <c r="Q24" s="47" t="s">
        <v>37</v>
      </c>
      <c r="R24" s="130" t="s">
        <v>37</v>
      </c>
    </row>
    <row r="25" spans="1:21" x14ac:dyDescent="0.2">
      <c r="A25" s="115"/>
      <c r="B25" s="109" t="s">
        <v>43</v>
      </c>
      <c r="C25" s="110" t="s">
        <v>37</v>
      </c>
      <c r="D25" s="110" t="s">
        <v>37</v>
      </c>
      <c r="E25" s="110" t="s">
        <v>37</v>
      </c>
      <c r="F25" s="110"/>
      <c r="G25" s="111"/>
      <c r="H25" s="111"/>
      <c r="I25" s="111"/>
      <c r="J25" s="112" t="s">
        <v>37</v>
      </c>
      <c r="K25" s="113" t="s">
        <v>37</v>
      </c>
      <c r="L25" s="114" t="s">
        <v>37</v>
      </c>
      <c r="M25" s="114" t="s">
        <v>37</v>
      </c>
      <c r="N25" s="114" t="s">
        <v>37</v>
      </c>
      <c r="O25" s="114" t="s">
        <v>37</v>
      </c>
      <c r="P25" s="114" t="s">
        <v>37</v>
      </c>
      <c r="Q25" s="47" t="s">
        <v>37</v>
      </c>
      <c r="R25" s="130" t="s">
        <v>37</v>
      </c>
    </row>
    <row r="26" spans="1:21" ht="78" customHeight="1" x14ac:dyDescent="0.2">
      <c r="A26" s="499" t="s">
        <v>914</v>
      </c>
      <c r="B26" s="360" t="s">
        <v>915</v>
      </c>
      <c r="C26" s="89"/>
      <c r="D26" s="89"/>
      <c r="E26" s="90"/>
      <c r="F26" s="362">
        <f>F30+F38</f>
        <v>353</v>
      </c>
      <c r="G26" s="336">
        <f>G30+G38</f>
        <v>350.3</v>
      </c>
      <c r="H26" s="336">
        <f>H30+H38</f>
        <v>393.2</v>
      </c>
      <c r="I26" s="336">
        <f>I30+I38</f>
        <v>452.90000000000003</v>
      </c>
      <c r="J26" s="338" t="s">
        <v>21</v>
      </c>
      <c r="K26" s="94" t="s">
        <v>916</v>
      </c>
      <c r="L26" s="95" t="s">
        <v>917</v>
      </c>
      <c r="M26" s="96" t="s">
        <v>26</v>
      </c>
      <c r="N26" s="151">
        <v>155.80000000000001</v>
      </c>
      <c r="O26" s="151">
        <v>156</v>
      </c>
      <c r="P26" s="151">
        <v>156.5</v>
      </c>
      <c r="Q26" s="162" t="s">
        <v>918</v>
      </c>
      <c r="R26" s="340" t="s">
        <v>21</v>
      </c>
    </row>
    <row r="27" spans="1:21" ht="24" x14ac:dyDescent="0.2">
      <c r="A27" s="499"/>
      <c r="B27" s="361"/>
      <c r="C27" s="89"/>
      <c r="D27" s="89"/>
      <c r="E27" s="90"/>
      <c r="F27" s="386"/>
      <c r="G27" s="382"/>
      <c r="H27" s="382"/>
      <c r="I27" s="382"/>
      <c r="J27" s="339"/>
      <c r="K27" s="94" t="s">
        <v>919</v>
      </c>
      <c r="L27" s="97" t="s">
        <v>920</v>
      </c>
      <c r="M27" s="96" t="s">
        <v>26</v>
      </c>
      <c r="N27" s="151">
        <v>18</v>
      </c>
      <c r="O27" s="151">
        <v>18.2</v>
      </c>
      <c r="P27" s="151">
        <v>18.5</v>
      </c>
      <c r="Q27" s="162" t="s">
        <v>921</v>
      </c>
      <c r="R27" s="341"/>
    </row>
    <row r="28" spans="1:21" ht="24" x14ac:dyDescent="0.2">
      <c r="A28" s="499"/>
      <c r="B28" s="361"/>
      <c r="C28" s="89"/>
      <c r="D28" s="89"/>
      <c r="E28" s="90"/>
      <c r="F28" s="386"/>
      <c r="G28" s="382"/>
      <c r="H28" s="382"/>
      <c r="I28" s="382"/>
      <c r="J28" s="339"/>
      <c r="K28" s="94" t="s">
        <v>922</v>
      </c>
      <c r="L28" s="97" t="s">
        <v>923</v>
      </c>
      <c r="M28" s="96" t="s">
        <v>44</v>
      </c>
      <c r="N28" s="151">
        <v>4</v>
      </c>
      <c r="O28" s="151">
        <v>4</v>
      </c>
      <c r="P28" s="151">
        <v>4</v>
      </c>
      <c r="Q28" s="162" t="s">
        <v>924</v>
      </c>
      <c r="R28" s="341"/>
    </row>
    <row r="29" spans="1:21" ht="36" x14ac:dyDescent="0.2">
      <c r="A29" s="499"/>
      <c r="B29" s="438"/>
      <c r="C29" s="98"/>
      <c r="D29" s="98"/>
      <c r="E29" s="99"/>
      <c r="F29" s="439"/>
      <c r="G29" s="436"/>
      <c r="H29" s="436"/>
      <c r="I29" s="436"/>
      <c r="J29" s="435"/>
      <c r="K29" s="94" t="s">
        <v>925</v>
      </c>
      <c r="L29" s="97" t="s">
        <v>926</v>
      </c>
      <c r="M29" s="96" t="s">
        <v>26</v>
      </c>
      <c r="N29" s="151">
        <v>14.2</v>
      </c>
      <c r="O29" s="151">
        <v>14</v>
      </c>
      <c r="P29" s="151">
        <v>13.5</v>
      </c>
      <c r="Q29" s="162" t="s">
        <v>927</v>
      </c>
      <c r="R29" s="473"/>
    </row>
    <row r="30" spans="1:21" ht="78.75" x14ac:dyDescent="0.2">
      <c r="A30" s="119" t="s">
        <v>1329</v>
      </c>
      <c r="B30" s="116" t="s">
        <v>1277</v>
      </c>
      <c r="C30" s="101" t="s">
        <v>928</v>
      </c>
      <c r="D30" s="101">
        <v>11</v>
      </c>
      <c r="E30" s="101" t="s">
        <v>929</v>
      </c>
      <c r="F30" s="102">
        <f>SUM(F31:F37)</f>
        <v>353</v>
      </c>
      <c r="G30" s="103">
        <f>SUM(G31:G37)</f>
        <v>350.3</v>
      </c>
      <c r="H30" s="103">
        <f>SUM(H31:H37)</f>
        <v>350.5</v>
      </c>
      <c r="I30" s="117">
        <f>SUM(I31:I37)</f>
        <v>350.70000000000005</v>
      </c>
      <c r="J30" s="118" t="s">
        <v>930</v>
      </c>
      <c r="K30" s="119" t="s">
        <v>1278</v>
      </c>
      <c r="L30" s="106" t="s">
        <v>931</v>
      </c>
      <c r="M30" s="107" t="s">
        <v>44</v>
      </c>
      <c r="N30" s="234" t="s">
        <v>482</v>
      </c>
      <c r="O30" s="234" t="s">
        <v>482</v>
      </c>
      <c r="P30" s="235" t="s">
        <v>482</v>
      </c>
      <c r="Q30" s="49" t="s">
        <v>932</v>
      </c>
      <c r="R30" s="129">
        <f>(G30-F30)/F30</f>
        <v>-7.6487252124645567E-3</v>
      </c>
      <c r="S30" s="330" t="s">
        <v>1309</v>
      </c>
      <c r="T30" s="331"/>
      <c r="U30" s="331"/>
    </row>
    <row r="31" spans="1:21" ht="24" x14ac:dyDescent="0.2">
      <c r="A31" s="108"/>
      <c r="B31" s="109" t="s">
        <v>36</v>
      </c>
      <c r="C31" s="110" t="s">
        <v>37</v>
      </c>
      <c r="D31" s="110" t="s">
        <v>37</v>
      </c>
      <c r="E31" s="110" t="s">
        <v>37</v>
      </c>
      <c r="F31" s="110">
        <v>34</v>
      </c>
      <c r="G31" s="111">
        <v>31.1</v>
      </c>
      <c r="H31" s="111">
        <v>31.1</v>
      </c>
      <c r="I31" s="111">
        <v>31.1</v>
      </c>
      <c r="J31" s="112" t="s">
        <v>37</v>
      </c>
      <c r="K31" s="113" t="s">
        <v>37</v>
      </c>
      <c r="L31" s="114" t="s">
        <v>37</v>
      </c>
      <c r="M31" s="114" t="s">
        <v>37</v>
      </c>
      <c r="N31" s="114" t="s">
        <v>37</v>
      </c>
      <c r="O31" s="114" t="s">
        <v>37</v>
      </c>
      <c r="P31" s="114" t="s">
        <v>37</v>
      </c>
      <c r="Q31" s="47" t="s">
        <v>37</v>
      </c>
      <c r="R31" s="130" t="s">
        <v>37</v>
      </c>
    </row>
    <row r="32" spans="1:21" x14ac:dyDescent="0.2">
      <c r="A32" s="115"/>
      <c r="B32" s="109" t="s">
        <v>38</v>
      </c>
      <c r="C32" s="110" t="s">
        <v>37</v>
      </c>
      <c r="D32" s="110" t="s">
        <v>37</v>
      </c>
      <c r="E32" s="110" t="s">
        <v>37</v>
      </c>
      <c r="F32" s="110">
        <v>319</v>
      </c>
      <c r="G32" s="111">
        <v>319.2</v>
      </c>
      <c r="H32" s="111">
        <v>319.39999999999998</v>
      </c>
      <c r="I32" s="111">
        <v>319.60000000000002</v>
      </c>
      <c r="J32" s="112" t="s">
        <v>37</v>
      </c>
      <c r="K32" s="113" t="s">
        <v>37</v>
      </c>
      <c r="L32" s="114" t="s">
        <v>37</v>
      </c>
      <c r="M32" s="114" t="s">
        <v>37</v>
      </c>
      <c r="N32" s="114" t="s">
        <v>37</v>
      </c>
      <c r="O32" s="114" t="s">
        <v>37</v>
      </c>
      <c r="P32" s="114" t="s">
        <v>37</v>
      </c>
      <c r="Q32" s="47" t="s">
        <v>37</v>
      </c>
      <c r="R32" s="130" t="s">
        <v>37</v>
      </c>
    </row>
    <row r="33" spans="1:21" x14ac:dyDescent="0.2">
      <c r="A33" s="115"/>
      <c r="B33" s="109" t="s">
        <v>39</v>
      </c>
      <c r="C33" s="110" t="s">
        <v>37</v>
      </c>
      <c r="D33" s="110" t="s">
        <v>37</v>
      </c>
      <c r="E33" s="110" t="s">
        <v>37</v>
      </c>
      <c r="F33" s="110"/>
      <c r="G33" s="111"/>
      <c r="H33" s="111"/>
      <c r="I33" s="111"/>
      <c r="J33" s="112" t="s">
        <v>37</v>
      </c>
      <c r="K33" s="113" t="s">
        <v>37</v>
      </c>
      <c r="L33" s="114" t="s">
        <v>37</v>
      </c>
      <c r="M33" s="114" t="s">
        <v>37</v>
      </c>
      <c r="N33" s="114" t="s">
        <v>37</v>
      </c>
      <c r="O33" s="114" t="s">
        <v>37</v>
      </c>
      <c r="P33" s="114" t="s">
        <v>37</v>
      </c>
      <c r="Q33" s="47" t="s">
        <v>37</v>
      </c>
      <c r="R33" s="130" t="s">
        <v>37</v>
      </c>
    </row>
    <row r="34" spans="1:21" ht="24" x14ac:dyDescent="0.2">
      <c r="A34" s="115"/>
      <c r="B34" s="109" t="s">
        <v>40</v>
      </c>
      <c r="C34" s="110" t="s">
        <v>37</v>
      </c>
      <c r="D34" s="110" t="s">
        <v>37</v>
      </c>
      <c r="E34" s="110" t="s">
        <v>37</v>
      </c>
      <c r="F34" s="110"/>
      <c r="G34" s="111"/>
      <c r="H34" s="111"/>
      <c r="I34" s="111"/>
      <c r="J34" s="112" t="s">
        <v>37</v>
      </c>
      <c r="K34" s="113" t="s">
        <v>37</v>
      </c>
      <c r="L34" s="114" t="s">
        <v>37</v>
      </c>
      <c r="M34" s="114" t="s">
        <v>37</v>
      </c>
      <c r="N34" s="114" t="s">
        <v>37</v>
      </c>
      <c r="O34" s="114" t="s">
        <v>37</v>
      </c>
      <c r="P34" s="114" t="s">
        <v>37</v>
      </c>
      <c r="Q34" s="47" t="s">
        <v>37</v>
      </c>
      <c r="R34" s="130" t="s">
        <v>37</v>
      </c>
    </row>
    <row r="35" spans="1:21" x14ac:dyDescent="0.2">
      <c r="A35" s="115"/>
      <c r="B35" s="109" t="s">
        <v>41</v>
      </c>
      <c r="C35" s="110" t="s">
        <v>37</v>
      </c>
      <c r="D35" s="110" t="s">
        <v>37</v>
      </c>
      <c r="E35" s="110" t="s">
        <v>37</v>
      </c>
      <c r="F35" s="110"/>
      <c r="G35" s="111"/>
      <c r="H35" s="111"/>
      <c r="I35" s="111"/>
      <c r="J35" s="112" t="s">
        <v>37</v>
      </c>
      <c r="K35" s="113" t="s">
        <v>37</v>
      </c>
      <c r="L35" s="114" t="s">
        <v>37</v>
      </c>
      <c r="M35" s="114" t="s">
        <v>37</v>
      </c>
      <c r="N35" s="114" t="s">
        <v>37</v>
      </c>
      <c r="O35" s="114" t="s">
        <v>37</v>
      </c>
      <c r="P35" s="114" t="s">
        <v>37</v>
      </c>
      <c r="Q35" s="47" t="s">
        <v>37</v>
      </c>
      <c r="R35" s="130" t="s">
        <v>37</v>
      </c>
    </row>
    <row r="36" spans="1:21" x14ac:dyDescent="0.2">
      <c r="A36" s="115"/>
      <c r="B36" s="109" t="s">
        <v>42</v>
      </c>
      <c r="C36" s="110" t="s">
        <v>37</v>
      </c>
      <c r="D36" s="110" t="s">
        <v>37</v>
      </c>
      <c r="E36" s="110" t="s">
        <v>37</v>
      </c>
      <c r="F36" s="110"/>
      <c r="G36" s="111"/>
      <c r="H36" s="111"/>
      <c r="I36" s="111"/>
      <c r="J36" s="112" t="s">
        <v>37</v>
      </c>
      <c r="K36" s="113" t="s">
        <v>37</v>
      </c>
      <c r="L36" s="114" t="s">
        <v>37</v>
      </c>
      <c r="M36" s="114" t="s">
        <v>37</v>
      </c>
      <c r="N36" s="114" t="s">
        <v>37</v>
      </c>
      <c r="O36" s="114" t="s">
        <v>37</v>
      </c>
      <c r="P36" s="114" t="s">
        <v>37</v>
      </c>
      <c r="Q36" s="47" t="s">
        <v>37</v>
      </c>
      <c r="R36" s="130" t="s">
        <v>37</v>
      </c>
    </row>
    <row r="37" spans="1:21" x14ac:dyDescent="0.2">
      <c r="A37" s="115"/>
      <c r="B37" s="109" t="s">
        <v>43</v>
      </c>
      <c r="C37" s="110" t="s">
        <v>37</v>
      </c>
      <c r="D37" s="110" t="s">
        <v>37</v>
      </c>
      <c r="E37" s="110" t="s">
        <v>37</v>
      </c>
      <c r="F37" s="110"/>
      <c r="G37" s="111"/>
      <c r="H37" s="111"/>
      <c r="I37" s="111"/>
      <c r="J37" s="112" t="s">
        <v>37</v>
      </c>
      <c r="K37" s="113" t="s">
        <v>37</v>
      </c>
      <c r="L37" s="114" t="s">
        <v>37</v>
      </c>
      <c r="M37" s="114" t="s">
        <v>37</v>
      </c>
      <c r="N37" s="114" t="s">
        <v>37</v>
      </c>
      <c r="O37" s="114" t="s">
        <v>37</v>
      </c>
      <c r="P37" s="114" t="s">
        <v>37</v>
      </c>
      <c r="Q37" s="47" t="s">
        <v>37</v>
      </c>
      <c r="R37" s="130" t="s">
        <v>37</v>
      </c>
    </row>
    <row r="38" spans="1:21" ht="78.75" x14ac:dyDescent="0.2">
      <c r="A38" s="119" t="s">
        <v>1311</v>
      </c>
      <c r="B38" s="116" t="s">
        <v>1730</v>
      </c>
      <c r="C38" s="101" t="s">
        <v>933</v>
      </c>
      <c r="D38" s="101" t="s">
        <v>543</v>
      </c>
      <c r="E38" s="101" t="s">
        <v>929</v>
      </c>
      <c r="F38" s="102">
        <f>SUM(F39:F45)</f>
        <v>0</v>
      </c>
      <c r="G38" s="103">
        <f>SUM(G39:G45)</f>
        <v>0</v>
      </c>
      <c r="H38" s="103">
        <f>SUM(H39:H45)</f>
        <v>42.7</v>
      </c>
      <c r="I38" s="117">
        <f>SUM(I39:I45)</f>
        <v>102.2</v>
      </c>
      <c r="J38" s="118" t="s">
        <v>930</v>
      </c>
      <c r="K38" s="119" t="s">
        <v>1310</v>
      </c>
      <c r="L38" s="106" t="s">
        <v>1279</v>
      </c>
      <c r="M38" s="107" t="s">
        <v>44</v>
      </c>
      <c r="N38" s="134"/>
      <c r="O38" s="134"/>
      <c r="P38" s="134"/>
      <c r="Q38" s="49" t="s">
        <v>932</v>
      </c>
      <c r="R38" s="129" t="e">
        <f>(G38-F38)/F38</f>
        <v>#DIV/0!</v>
      </c>
      <c r="S38" s="330" t="s">
        <v>1799</v>
      </c>
      <c r="T38" s="331"/>
      <c r="U38" s="331"/>
    </row>
    <row r="39" spans="1:21" ht="24" x14ac:dyDescent="0.2">
      <c r="A39" s="108"/>
      <c r="B39" s="109" t="s">
        <v>36</v>
      </c>
      <c r="C39" s="110" t="s">
        <v>37</v>
      </c>
      <c r="D39" s="110" t="s">
        <v>37</v>
      </c>
      <c r="E39" s="110" t="s">
        <v>37</v>
      </c>
      <c r="F39" s="110"/>
      <c r="G39" s="111"/>
      <c r="H39" s="111">
        <v>15</v>
      </c>
      <c r="I39" s="111">
        <v>74.5</v>
      </c>
      <c r="J39" s="112" t="s">
        <v>37</v>
      </c>
      <c r="K39" s="113" t="s">
        <v>37</v>
      </c>
      <c r="L39" s="114" t="s">
        <v>37</v>
      </c>
      <c r="M39" s="114" t="s">
        <v>37</v>
      </c>
      <c r="N39" s="114" t="s">
        <v>37</v>
      </c>
      <c r="O39" s="114" t="s">
        <v>37</v>
      </c>
      <c r="P39" s="114" t="s">
        <v>37</v>
      </c>
      <c r="Q39" s="47" t="s">
        <v>37</v>
      </c>
      <c r="R39" s="130" t="s">
        <v>37</v>
      </c>
      <c r="S39" s="142"/>
    </row>
    <row r="40" spans="1:21" ht="24" customHeight="1" x14ac:dyDescent="0.2">
      <c r="A40" s="115"/>
      <c r="B40" s="109" t="s">
        <v>38</v>
      </c>
      <c r="C40" s="110" t="s">
        <v>37</v>
      </c>
      <c r="D40" s="110" t="s">
        <v>37</v>
      </c>
      <c r="E40" s="110" t="s">
        <v>37</v>
      </c>
      <c r="F40" s="110"/>
      <c r="G40" s="111"/>
      <c r="H40" s="111"/>
      <c r="I40" s="111"/>
      <c r="J40" s="112" t="s">
        <v>37</v>
      </c>
      <c r="K40" s="113" t="s">
        <v>37</v>
      </c>
      <c r="L40" s="114" t="s">
        <v>37</v>
      </c>
      <c r="M40" s="114" t="s">
        <v>37</v>
      </c>
      <c r="N40" s="114" t="s">
        <v>37</v>
      </c>
      <c r="O40" s="114" t="s">
        <v>37</v>
      </c>
      <c r="P40" s="114" t="s">
        <v>37</v>
      </c>
      <c r="Q40" s="47" t="s">
        <v>37</v>
      </c>
      <c r="R40" s="130" t="s">
        <v>37</v>
      </c>
    </row>
    <row r="41" spans="1:21" x14ac:dyDescent="0.2">
      <c r="A41" s="115"/>
      <c r="B41" s="109" t="s">
        <v>39</v>
      </c>
      <c r="C41" s="110" t="s">
        <v>37</v>
      </c>
      <c r="D41" s="110" t="s">
        <v>37</v>
      </c>
      <c r="E41" s="110" t="s">
        <v>37</v>
      </c>
      <c r="F41" s="110"/>
      <c r="G41" s="111"/>
      <c r="H41" s="111"/>
      <c r="I41" s="111"/>
      <c r="J41" s="112" t="s">
        <v>37</v>
      </c>
      <c r="K41" s="113" t="s">
        <v>37</v>
      </c>
      <c r="L41" s="114" t="s">
        <v>37</v>
      </c>
      <c r="M41" s="114" t="s">
        <v>37</v>
      </c>
      <c r="N41" s="114" t="s">
        <v>37</v>
      </c>
      <c r="O41" s="114" t="s">
        <v>37</v>
      </c>
      <c r="P41" s="114" t="s">
        <v>37</v>
      </c>
      <c r="Q41" s="47" t="s">
        <v>37</v>
      </c>
      <c r="R41" s="130" t="s">
        <v>37</v>
      </c>
    </row>
    <row r="42" spans="1:21" ht="24" x14ac:dyDescent="0.2">
      <c r="A42" s="115"/>
      <c r="B42" s="109" t="s">
        <v>40</v>
      </c>
      <c r="C42" s="110" t="s">
        <v>37</v>
      </c>
      <c r="D42" s="110" t="s">
        <v>37</v>
      </c>
      <c r="E42" s="110" t="s">
        <v>37</v>
      </c>
      <c r="F42" s="110"/>
      <c r="G42" s="111"/>
      <c r="H42" s="111"/>
      <c r="I42" s="111"/>
      <c r="J42" s="112" t="s">
        <v>37</v>
      </c>
      <c r="K42" s="113" t="s">
        <v>37</v>
      </c>
      <c r="L42" s="114" t="s">
        <v>37</v>
      </c>
      <c r="M42" s="114" t="s">
        <v>37</v>
      </c>
      <c r="N42" s="114" t="s">
        <v>37</v>
      </c>
      <c r="O42" s="114" t="s">
        <v>37</v>
      </c>
      <c r="P42" s="114" t="s">
        <v>37</v>
      </c>
      <c r="Q42" s="47" t="s">
        <v>37</v>
      </c>
      <c r="R42" s="130" t="s">
        <v>37</v>
      </c>
    </row>
    <row r="43" spans="1:21" x14ac:dyDescent="0.2">
      <c r="A43" s="115"/>
      <c r="B43" s="109" t="s">
        <v>41</v>
      </c>
      <c r="C43" s="110" t="s">
        <v>37</v>
      </c>
      <c r="D43" s="110" t="s">
        <v>37</v>
      </c>
      <c r="E43" s="110" t="s">
        <v>37</v>
      </c>
      <c r="F43" s="110"/>
      <c r="G43" s="111"/>
      <c r="H43" s="111"/>
      <c r="I43" s="111"/>
      <c r="J43" s="112" t="s">
        <v>37</v>
      </c>
      <c r="K43" s="113" t="s">
        <v>37</v>
      </c>
      <c r="L43" s="114" t="s">
        <v>37</v>
      </c>
      <c r="M43" s="114" t="s">
        <v>37</v>
      </c>
      <c r="N43" s="114" t="s">
        <v>37</v>
      </c>
      <c r="O43" s="114" t="s">
        <v>37</v>
      </c>
      <c r="P43" s="114" t="s">
        <v>37</v>
      </c>
      <c r="Q43" s="47" t="s">
        <v>37</v>
      </c>
      <c r="R43" s="130" t="s">
        <v>37</v>
      </c>
    </row>
    <row r="44" spans="1:21" x14ac:dyDescent="0.2">
      <c r="A44" s="115"/>
      <c r="B44" s="109" t="s">
        <v>42</v>
      </c>
      <c r="C44" s="110" t="s">
        <v>37</v>
      </c>
      <c r="D44" s="110" t="s">
        <v>37</v>
      </c>
      <c r="E44" s="110" t="s">
        <v>37</v>
      </c>
      <c r="F44" s="110"/>
      <c r="G44" s="111"/>
      <c r="H44" s="111"/>
      <c r="I44" s="111"/>
      <c r="J44" s="112" t="s">
        <v>37</v>
      </c>
      <c r="K44" s="113" t="s">
        <v>37</v>
      </c>
      <c r="L44" s="114" t="s">
        <v>37</v>
      </c>
      <c r="M44" s="114" t="s">
        <v>37</v>
      </c>
      <c r="N44" s="114" t="s">
        <v>37</v>
      </c>
      <c r="O44" s="114" t="s">
        <v>37</v>
      </c>
      <c r="P44" s="114" t="s">
        <v>37</v>
      </c>
      <c r="Q44" s="47" t="s">
        <v>37</v>
      </c>
      <c r="R44" s="130" t="s">
        <v>37</v>
      </c>
    </row>
    <row r="45" spans="1:21" x14ac:dyDescent="0.2">
      <c r="A45" s="115"/>
      <c r="B45" s="109" t="s">
        <v>43</v>
      </c>
      <c r="C45" s="110" t="s">
        <v>37</v>
      </c>
      <c r="D45" s="110" t="s">
        <v>37</v>
      </c>
      <c r="E45" s="110" t="s">
        <v>37</v>
      </c>
      <c r="F45" s="110"/>
      <c r="G45" s="111"/>
      <c r="H45" s="111">
        <v>27.7</v>
      </c>
      <c r="I45" s="111">
        <v>27.7</v>
      </c>
      <c r="J45" s="112" t="s">
        <v>37</v>
      </c>
      <c r="K45" s="113" t="s">
        <v>37</v>
      </c>
      <c r="L45" s="114" t="s">
        <v>37</v>
      </c>
      <c r="M45" s="114" t="s">
        <v>37</v>
      </c>
      <c r="N45" s="114" t="s">
        <v>37</v>
      </c>
      <c r="O45" s="114" t="s">
        <v>37</v>
      </c>
      <c r="P45" s="114" t="s">
        <v>37</v>
      </c>
      <c r="Q45" s="47" t="s">
        <v>37</v>
      </c>
      <c r="R45" s="130" t="s">
        <v>37</v>
      </c>
    </row>
    <row r="46" spans="1:21" ht="56.25" x14ac:dyDescent="0.2">
      <c r="A46" s="499" t="s">
        <v>934</v>
      </c>
      <c r="B46" s="360" t="s">
        <v>935</v>
      </c>
      <c r="C46" s="89"/>
      <c r="D46" s="89"/>
      <c r="E46" s="90"/>
      <c r="F46" s="362">
        <f>F48</f>
        <v>6</v>
      </c>
      <c r="G46" s="336">
        <f>G48</f>
        <v>16</v>
      </c>
      <c r="H46" s="336">
        <f>H48</f>
        <v>16</v>
      </c>
      <c r="I46" s="336">
        <f>I48</f>
        <v>16</v>
      </c>
      <c r="J46" s="338" t="s">
        <v>21</v>
      </c>
      <c r="K46" s="94" t="s">
        <v>936</v>
      </c>
      <c r="L46" s="95" t="s">
        <v>937</v>
      </c>
      <c r="M46" s="96" t="s">
        <v>26</v>
      </c>
      <c r="N46" s="151">
        <v>51.5</v>
      </c>
      <c r="O46" s="151">
        <v>52</v>
      </c>
      <c r="P46" s="151">
        <v>53</v>
      </c>
      <c r="Q46" s="45" t="s">
        <v>938</v>
      </c>
      <c r="R46" s="340" t="s">
        <v>21</v>
      </c>
    </row>
    <row r="47" spans="1:21" ht="33.75" x14ac:dyDescent="0.2">
      <c r="A47" s="499"/>
      <c r="B47" s="361"/>
      <c r="C47" s="89"/>
      <c r="D47" s="89"/>
      <c r="E47" s="90"/>
      <c r="F47" s="386"/>
      <c r="G47" s="382"/>
      <c r="H47" s="382"/>
      <c r="I47" s="382"/>
      <c r="J47" s="339"/>
      <c r="K47" s="94" t="s">
        <v>939</v>
      </c>
      <c r="L47" s="97" t="s">
        <v>940</v>
      </c>
      <c r="M47" s="96" t="s">
        <v>26</v>
      </c>
      <c r="N47" s="151">
        <v>12.8</v>
      </c>
      <c r="O47" s="151">
        <v>13</v>
      </c>
      <c r="P47" s="151">
        <v>13.4</v>
      </c>
      <c r="Q47" s="45" t="s">
        <v>941</v>
      </c>
      <c r="R47" s="341"/>
    </row>
    <row r="48" spans="1:21" ht="39" customHeight="1" x14ac:dyDescent="0.2">
      <c r="A48" s="105" t="s">
        <v>942</v>
      </c>
      <c r="B48" s="116" t="s">
        <v>943</v>
      </c>
      <c r="C48" s="101" t="s">
        <v>944</v>
      </c>
      <c r="D48" s="101">
        <v>2</v>
      </c>
      <c r="E48" s="101" t="s">
        <v>945</v>
      </c>
      <c r="F48" s="102">
        <f>SUM(F49:F55)</f>
        <v>6</v>
      </c>
      <c r="G48" s="103">
        <f>SUM(G49:G55)</f>
        <v>16</v>
      </c>
      <c r="H48" s="103">
        <f>SUM(H49:H55)</f>
        <v>16</v>
      </c>
      <c r="I48" s="117">
        <f>SUM(I49:I55)</f>
        <v>16</v>
      </c>
      <c r="J48" s="118" t="s">
        <v>21</v>
      </c>
      <c r="K48" s="105" t="s">
        <v>946</v>
      </c>
      <c r="L48" s="106" t="s">
        <v>947</v>
      </c>
      <c r="M48" s="107" t="s">
        <v>44</v>
      </c>
      <c r="N48" s="234" t="s">
        <v>48</v>
      </c>
      <c r="O48" s="234" t="s">
        <v>48</v>
      </c>
      <c r="P48" s="235" t="s">
        <v>48</v>
      </c>
      <c r="Q48" s="51" t="s">
        <v>21</v>
      </c>
      <c r="R48" s="129">
        <f>(G48-F48)/F48</f>
        <v>1.6666666666666667</v>
      </c>
      <c r="S48" s="412"/>
      <c r="T48" s="413"/>
      <c r="U48" s="413"/>
    </row>
    <row r="49" spans="1:21" ht="24" x14ac:dyDescent="0.2">
      <c r="A49" s="108"/>
      <c r="B49" s="109" t="s">
        <v>36</v>
      </c>
      <c r="C49" s="110" t="s">
        <v>37</v>
      </c>
      <c r="D49" s="110" t="s">
        <v>37</v>
      </c>
      <c r="E49" s="110" t="s">
        <v>37</v>
      </c>
      <c r="F49" s="110">
        <v>6</v>
      </c>
      <c r="G49" s="111">
        <v>16</v>
      </c>
      <c r="H49" s="111">
        <v>16</v>
      </c>
      <c r="I49" s="111">
        <v>16</v>
      </c>
      <c r="J49" s="112" t="s">
        <v>37</v>
      </c>
      <c r="K49" s="113" t="s">
        <v>37</v>
      </c>
      <c r="L49" s="114" t="s">
        <v>37</v>
      </c>
      <c r="M49" s="114" t="s">
        <v>37</v>
      </c>
      <c r="N49" s="114" t="s">
        <v>37</v>
      </c>
      <c r="O49" s="114" t="s">
        <v>37</v>
      </c>
      <c r="P49" s="114" t="s">
        <v>37</v>
      </c>
      <c r="Q49" s="47" t="s">
        <v>37</v>
      </c>
      <c r="R49" s="130" t="s">
        <v>37</v>
      </c>
    </row>
    <row r="50" spans="1:21" x14ac:dyDescent="0.2">
      <c r="A50" s="115"/>
      <c r="B50" s="109" t="s">
        <v>38</v>
      </c>
      <c r="C50" s="110" t="s">
        <v>37</v>
      </c>
      <c r="D50" s="110" t="s">
        <v>37</v>
      </c>
      <c r="E50" s="110" t="s">
        <v>37</v>
      </c>
      <c r="F50" s="110"/>
      <c r="G50" s="111"/>
      <c r="H50" s="111"/>
      <c r="I50" s="111"/>
      <c r="J50" s="112" t="s">
        <v>37</v>
      </c>
      <c r="K50" s="113" t="s">
        <v>37</v>
      </c>
      <c r="L50" s="114" t="s">
        <v>37</v>
      </c>
      <c r="M50" s="114" t="s">
        <v>37</v>
      </c>
      <c r="N50" s="114" t="s">
        <v>37</v>
      </c>
      <c r="O50" s="114" t="s">
        <v>37</v>
      </c>
      <c r="P50" s="114" t="s">
        <v>37</v>
      </c>
      <c r="Q50" s="47" t="s">
        <v>37</v>
      </c>
      <c r="R50" s="130" t="s">
        <v>37</v>
      </c>
    </row>
    <row r="51" spans="1:21" x14ac:dyDescent="0.2">
      <c r="A51" s="115"/>
      <c r="B51" s="109" t="s">
        <v>39</v>
      </c>
      <c r="C51" s="110" t="s">
        <v>37</v>
      </c>
      <c r="D51" s="110" t="s">
        <v>37</v>
      </c>
      <c r="E51" s="110" t="s">
        <v>37</v>
      </c>
      <c r="F51" s="110"/>
      <c r="G51" s="111"/>
      <c r="H51" s="111"/>
      <c r="I51" s="111"/>
      <c r="J51" s="112" t="s">
        <v>37</v>
      </c>
      <c r="K51" s="113" t="s">
        <v>37</v>
      </c>
      <c r="L51" s="114" t="s">
        <v>37</v>
      </c>
      <c r="M51" s="114" t="s">
        <v>37</v>
      </c>
      <c r="N51" s="114" t="s">
        <v>37</v>
      </c>
      <c r="O51" s="114" t="s">
        <v>37</v>
      </c>
      <c r="P51" s="114" t="s">
        <v>37</v>
      </c>
      <c r="Q51" s="47" t="s">
        <v>37</v>
      </c>
      <c r="R51" s="130" t="s">
        <v>37</v>
      </c>
    </row>
    <row r="52" spans="1:21" ht="24" x14ac:dyDescent="0.2">
      <c r="A52" s="115"/>
      <c r="B52" s="109" t="s">
        <v>40</v>
      </c>
      <c r="C52" s="110" t="s">
        <v>37</v>
      </c>
      <c r="D52" s="110" t="s">
        <v>37</v>
      </c>
      <c r="E52" s="110" t="s">
        <v>37</v>
      </c>
      <c r="F52" s="110"/>
      <c r="G52" s="111"/>
      <c r="H52" s="111"/>
      <c r="I52" s="111"/>
      <c r="J52" s="112" t="s">
        <v>37</v>
      </c>
      <c r="K52" s="113" t="s">
        <v>37</v>
      </c>
      <c r="L52" s="114" t="s">
        <v>37</v>
      </c>
      <c r="M52" s="114" t="s">
        <v>37</v>
      </c>
      <c r="N52" s="114" t="s">
        <v>37</v>
      </c>
      <c r="O52" s="114" t="s">
        <v>37</v>
      </c>
      <c r="P52" s="114" t="s">
        <v>37</v>
      </c>
      <c r="Q52" s="47" t="s">
        <v>37</v>
      </c>
      <c r="R52" s="130" t="s">
        <v>37</v>
      </c>
    </row>
    <row r="53" spans="1:21" x14ac:dyDescent="0.2">
      <c r="A53" s="115"/>
      <c r="B53" s="109" t="s">
        <v>41</v>
      </c>
      <c r="C53" s="110" t="s">
        <v>37</v>
      </c>
      <c r="D53" s="110" t="s">
        <v>37</v>
      </c>
      <c r="E53" s="110" t="s">
        <v>37</v>
      </c>
      <c r="F53" s="110"/>
      <c r="G53" s="111"/>
      <c r="H53" s="111"/>
      <c r="I53" s="111"/>
      <c r="J53" s="112" t="s">
        <v>37</v>
      </c>
      <c r="K53" s="113" t="s">
        <v>37</v>
      </c>
      <c r="L53" s="114" t="s">
        <v>37</v>
      </c>
      <c r="M53" s="114" t="s">
        <v>37</v>
      </c>
      <c r="N53" s="114" t="s">
        <v>37</v>
      </c>
      <c r="O53" s="114" t="s">
        <v>37</v>
      </c>
      <c r="P53" s="114" t="s">
        <v>37</v>
      </c>
      <c r="Q53" s="47" t="s">
        <v>37</v>
      </c>
      <c r="R53" s="130" t="s">
        <v>37</v>
      </c>
    </row>
    <row r="54" spans="1:21" x14ac:dyDescent="0.2">
      <c r="A54" s="115"/>
      <c r="B54" s="109" t="s">
        <v>42</v>
      </c>
      <c r="C54" s="110" t="s">
        <v>37</v>
      </c>
      <c r="D54" s="110" t="s">
        <v>37</v>
      </c>
      <c r="E54" s="110" t="s">
        <v>37</v>
      </c>
      <c r="F54" s="110"/>
      <c r="G54" s="111"/>
      <c r="H54" s="111"/>
      <c r="I54" s="111"/>
      <c r="J54" s="112" t="s">
        <v>37</v>
      </c>
      <c r="K54" s="113" t="s">
        <v>37</v>
      </c>
      <c r="L54" s="114" t="s">
        <v>37</v>
      </c>
      <c r="M54" s="114" t="s">
        <v>37</v>
      </c>
      <c r="N54" s="114" t="s">
        <v>37</v>
      </c>
      <c r="O54" s="114" t="s">
        <v>37</v>
      </c>
      <c r="P54" s="114" t="s">
        <v>37</v>
      </c>
      <c r="Q54" s="47" t="s">
        <v>37</v>
      </c>
      <c r="R54" s="130" t="s">
        <v>37</v>
      </c>
    </row>
    <row r="55" spans="1:21" x14ac:dyDescent="0.2">
      <c r="A55" s="115"/>
      <c r="B55" s="109" t="s">
        <v>43</v>
      </c>
      <c r="C55" s="110" t="s">
        <v>37</v>
      </c>
      <c r="D55" s="110" t="s">
        <v>37</v>
      </c>
      <c r="E55" s="110" t="s">
        <v>37</v>
      </c>
      <c r="F55" s="110"/>
      <c r="G55" s="111"/>
      <c r="H55" s="111"/>
      <c r="I55" s="111"/>
      <c r="J55" s="112" t="s">
        <v>37</v>
      </c>
      <c r="K55" s="113" t="s">
        <v>37</v>
      </c>
      <c r="L55" s="114" t="s">
        <v>37</v>
      </c>
      <c r="M55" s="114" t="s">
        <v>37</v>
      </c>
      <c r="N55" s="114" t="s">
        <v>37</v>
      </c>
      <c r="O55" s="114" t="s">
        <v>37</v>
      </c>
      <c r="P55" s="114" t="s">
        <v>37</v>
      </c>
      <c r="Q55" s="47" t="s">
        <v>37</v>
      </c>
      <c r="R55" s="130" t="s">
        <v>37</v>
      </c>
    </row>
    <row r="56" spans="1:21" s="36" customFormat="1" ht="45.75" hidden="1" customHeight="1" x14ac:dyDescent="0.2">
      <c r="A56" s="79" t="s">
        <v>948</v>
      </c>
      <c r="B56" s="80" t="s">
        <v>785</v>
      </c>
      <c r="C56" s="81"/>
      <c r="D56" s="81"/>
      <c r="E56" s="82"/>
      <c r="F56" s="83">
        <f>F57</f>
        <v>1218.5999999999999</v>
      </c>
      <c r="G56" s="83">
        <f>G57</f>
        <v>1675.1</v>
      </c>
      <c r="H56" s="83">
        <f>H57</f>
        <v>1527.5</v>
      </c>
      <c r="I56" s="83">
        <f>I57</f>
        <v>1531.5</v>
      </c>
      <c r="J56" s="84" t="str">
        <f>J57</f>
        <v>X</v>
      </c>
      <c r="K56" s="85" t="s">
        <v>21</v>
      </c>
      <c r="L56" s="86" t="s">
        <v>21</v>
      </c>
      <c r="M56" s="86" t="s">
        <v>21</v>
      </c>
      <c r="N56" s="86" t="s">
        <v>21</v>
      </c>
      <c r="O56" s="86" t="s">
        <v>21</v>
      </c>
      <c r="P56" s="86" t="s">
        <v>21</v>
      </c>
      <c r="Q56" s="44" t="s">
        <v>21</v>
      </c>
      <c r="R56" s="128" t="s">
        <v>21</v>
      </c>
    </row>
    <row r="57" spans="1:21" ht="36" x14ac:dyDescent="0.2">
      <c r="A57" s="358" t="s">
        <v>949</v>
      </c>
      <c r="B57" s="360" t="s">
        <v>832</v>
      </c>
      <c r="C57" s="89"/>
      <c r="D57" s="89"/>
      <c r="E57" s="90"/>
      <c r="F57" s="362">
        <f>F60+F68+F76+F84+F92+F100+F148+F108+F116+F124+F132+F140</f>
        <v>1218.5999999999999</v>
      </c>
      <c r="G57" s="336">
        <f t="shared" ref="G57:I57" si="1">G60+G68+G76+G84+G92+G100+G148+G108+G116+G124+G132+G140</f>
        <v>1675.1</v>
      </c>
      <c r="H57" s="336">
        <f t="shared" si="1"/>
        <v>1527.5</v>
      </c>
      <c r="I57" s="336">
        <f t="shared" si="1"/>
        <v>1531.5</v>
      </c>
      <c r="J57" s="338" t="s">
        <v>21</v>
      </c>
      <c r="K57" s="94" t="s">
        <v>950</v>
      </c>
      <c r="L57" s="95" t="s">
        <v>951</v>
      </c>
      <c r="M57" s="96" t="s">
        <v>952</v>
      </c>
      <c r="N57" s="312" t="s">
        <v>953</v>
      </c>
      <c r="O57" s="312" t="s">
        <v>954</v>
      </c>
      <c r="P57" s="312" t="s">
        <v>955</v>
      </c>
      <c r="Q57" s="45" t="s">
        <v>956</v>
      </c>
      <c r="R57" s="340" t="s">
        <v>21</v>
      </c>
    </row>
    <row r="58" spans="1:21" ht="22.5" customHeight="1" x14ac:dyDescent="0.2">
      <c r="A58" s="359"/>
      <c r="B58" s="361"/>
      <c r="C58" s="89"/>
      <c r="D58" s="89"/>
      <c r="E58" s="90"/>
      <c r="F58" s="386"/>
      <c r="G58" s="382"/>
      <c r="H58" s="382"/>
      <c r="I58" s="382"/>
      <c r="J58" s="339"/>
      <c r="K58" s="94" t="s">
        <v>957</v>
      </c>
      <c r="L58" s="97" t="s">
        <v>958</v>
      </c>
      <c r="M58" s="96" t="s">
        <v>26</v>
      </c>
      <c r="N58" s="151">
        <v>53</v>
      </c>
      <c r="O58" s="151">
        <v>54</v>
      </c>
      <c r="P58" s="151">
        <v>55</v>
      </c>
      <c r="Q58" s="45" t="s">
        <v>959</v>
      </c>
      <c r="R58" s="341"/>
    </row>
    <row r="59" spans="1:21" ht="44.25" customHeight="1" x14ac:dyDescent="0.2">
      <c r="A59" s="359"/>
      <c r="B59" s="438"/>
      <c r="C59" s="98"/>
      <c r="D59" s="98"/>
      <c r="E59" s="99"/>
      <c r="F59" s="439"/>
      <c r="G59" s="436"/>
      <c r="H59" s="436"/>
      <c r="I59" s="436"/>
      <c r="J59" s="435"/>
      <c r="K59" s="94" t="s">
        <v>960</v>
      </c>
      <c r="L59" s="97" t="s">
        <v>961</v>
      </c>
      <c r="M59" s="96" t="s">
        <v>26</v>
      </c>
      <c r="N59" s="151">
        <v>53.5</v>
      </c>
      <c r="O59" s="151">
        <v>54</v>
      </c>
      <c r="P59" s="151">
        <v>55</v>
      </c>
      <c r="Q59" s="45" t="s">
        <v>961</v>
      </c>
      <c r="R59" s="473"/>
    </row>
    <row r="60" spans="1:21" ht="48" customHeight="1" x14ac:dyDescent="0.2">
      <c r="A60" s="189" t="s">
        <v>962</v>
      </c>
      <c r="B60" s="100" t="s">
        <v>1517</v>
      </c>
      <c r="C60" s="101" t="s">
        <v>1518</v>
      </c>
      <c r="D60" s="101">
        <v>7</v>
      </c>
      <c r="E60" s="101" t="s">
        <v>963</v>
      </c>
      <c r="F60" s="102">
        <f>SUM(F61:F67)</f>
        <v>104.8</v>
      </c>
      <c r="G60" s="103">
        <f>SUM(G61:G67)</f>
        <v>75</v>
      </c>
      <c r="H60" s="103">
        <f>SUM(H61:H67)</f>
        <v>80</v>
      </c>
      <c r="I60" s="103">
        <f>SUM(I61:I67)</f>
        <v>80</v>
      </c>
      <c r="J60" s="104" t="s">
        <v>21</v>
      </c>
      <c r="K60" s="119" t="s">
        <v>964</v>
      </c>
      <c r="L60" s="106" t="s">
        <v>1706</v>
      </c>
      <c r="M60" s="107" t="s">
        <v>965</v>
      </c>
      <c r="N60" s="234" t="s">
        <v>744</v>
      </c>
      <c r="O60" s="234" t="s">
        <v>744</v>
      </c>
      <c r="P60" s="235" t="s">
        <v>744</v>
      </c>
      <c r="Q60" s="74" t="s">
        <v>21</v>
      </c>
      <c r="R60" s="129">
        <f>(G60-F60)/F60</f>
        <v>-0.28435114503816794</v>
      </c>
      <c r="S60" s="412"/>
      <c r="T60" s="413"/>
      <c r="U60" s="413"/>
    </row>
    <row r="61" spans="1:21" ht="24" x14ac:dyDescent="0.2">
      <c r="A61" s="115"/>
      <c r="B61" s="109" t="s">
        <v>36</v>
      </c>
      <c r="C61" s="110" t="s">
        <v>37</v>
      </c>
      <c r="D61" s="110" t="s">
        <v>37</v>
      </c>
      <c r="E61" s="110" t="s">
        <v>37</v>
      </c>
      <c r="F61" s="110">
        <v>89.2</v>
      </c>
      <c r="G61" s="111">
        <v>75</v>
      </c>
      <c r="H61" s="111">
        <v>80</v>
      </c>
      <c r="I61" s="111">
        <v>80</v>
      </c>
      <c r="J61" s="112" t="s">
        <v>37</v>
      </c>
      <c r="K61" s="113" t="s">
        <v>37</v>
      </c>
      <c r="L61" s="114" t="s">
        <v>37</v>
      </c>
      <c r="M61" s="114" t="s">
        <v>37</v>
      </c>
      <c r="N61" s="114" t="s">
        <v>37</v>
      </c>
      <c r="O61" s="114" t="s">
        <v>37</v>
      </c>
      <c r="P61" s="114" t="s">
        <v>37</v>
      </c>
      <c r="Q61" s="47" t="s">
        <v>37</v>
      </c>
      <c r="R61" s="130" t="s">
        <v>37</v>
      </c>
      <c r="S61" s="142" t="s">
        <v>1774</v>
      </c>
    </row>
    <row r="62" spans="1:21" x14ac:dyDescent="0.2">
      <c r="A62" s="115"/>
      <c r="B62" s="109" t="s">
        <v>38</v>
      </c>
      <c r="C62" s="110" t="s">
        <v>37</v>
      </c>
      <c r="D62" s="110" t="s">
        <v>37</v>
      </c>
      <c r="E62" s="110" t="s">
        <v>37</v>
      </c>
      <c r="F62" s="110">
        <v>15.6</v>
      </c>
      <c r="G62" s="111"/>
      <c r="H62" s="111"/>
      <c r="I62" s="111"/>
      <c r="J62" s="112" t="s">
        <v>37</v>
      </c>
      <c r="K62" s="113" t="s">
        <v>37</v>
      </c>
      <c r="L62" s="114" t="s">
        <v>37</v>
      </c>
      <c r="M62" s="114" t="s">
        <v>37</v>
      </c>
      <c r="N62" s="114" t="s">
        <v>37</v>
      </c>
      <c r="O62" s="114" t="s">
        <v>37</v>
      </c>
      <c r="P62" s="114" t="s">
        <v>37</v>
      </c>
      <c r="Q62" s="47" t="s">
        <v>37</v>
      </c>
      <c r="R62" s="130" t="s">
        <v>37</v>
      </c>
    </row>
    <row r="63" spans="1:21" x14ac:dyDescent="0.2">
      <c r="A63" s="115"/>
      <c r="B63" s="109" t="s">
        <v>39</v>
      </c>
      <c r="C63" s="110" t="s">
        <v>37</v>
      </c>
      <c r="D63" s="110" t="s">
        <v>37</v>
      </c>
      <c r="E63" s="110" t="s">
        <v>37</v>
      </c>
      <c r="F63" s="110"/>
      <c r="G63" s="111"/>
      <c r="H63" s="111"/>
      <c r="I63" s="111"/>
      <c r="J63" s="112" t="s">
        <v>37</v>
      </c>
      <c r="K63" s="113" t="s">
        <v>37</v>
      </c>
      <c r="L63" s="114" t="s">
        <v>37</v>
      </c>
      <c r="M63" s="114" t="s">
        <v>37</v>
      </c>
      <c r="N63" s="114" t="s">
        <v>37</v>
      </c>
      <c r="O63" s="114" t="s">
        <v>37</v>
      </c>
      <c r="P63" s="114" t="s">
        <v>37</v>
      </c>
      <c r="Q63" s="47" t="s">
        <v>37</v>
      </c>
      <c r="R63" s="130" t="s">
        <v>37</v>
      </c>
    </row>
    <row r="64" spans="1:21" ht="24" x14ac:dyDescent="0.2">
      <c r="A64" s="115"/>
      <c r="B64" s="109" t="s">
        <v>40</v>
      </c>
      <c r="C64" s="110" t="s">
        <v>37</v>
      </c>
      <c r="D64" s="110" t="s">
        <v>37</v>
      </c>
      <c r="E64" s="110" t="s">
        <v>37</v>
      </c>
      <c r="F64" s="110"/>
      <c r="G64" s="111"/>
      <c r="H64" s="111"/>
      <c r="I64" s="111"/>
      <c r="J64" s="112" t="s">
        <v>37</v>
      </c>
      <c r="K64" s="113" t="s">
        <v>37</v>
      </c>
      <c r="L64" s="114" t="s">
        <v>37</v>
      </c>
      <c r="M64" s="114" t="s">
        <v>37</v>
      </c>
      <c r="N64" s="114" t="s">
        <v>37</v>
      </c>
      <c r="O64" s="114" t="s">
        <v>37</v>
      </c>
      <c r="P64" s="114" t="s">
        <v>37</v>
      </c>
      <c r="Q64" s="47" t="s">
        <v>37</v>
      </c>
      <c r="R64" s="130" t="s">
        <v>37</v>
      </c>
    </row>
    <row r="65" spans="1:21" x14ac:dyDescent="0.2">
      <c r="A65" s="115"/>
      <c r="B65" s="109" t="s">
        <v>41</v>
      </c>
      <c r="C65" s="110" t="s">
        <v>37</v>
      </c>
      <c r="D65" s="110" t="s">
        <v>37</v>
      </c>
      <c r="E65" s="110" t="s">
        <v>37</v>
      </c>
      <c r="F65" s="110"/>
      <c r="G65" s="111"/>
      <c r="H65" s="111"/>
      <c r="I65" s="111"/>
      <c r="J65" s="112" t="s">
        <v>37</v>
      </c>
      <c r="K65" s="113" t="s">
        <v>37</v>
      </c>
      <c r="L65" s="114" t="s">
        <v>37</v>
      </c>
      <c r="M65" s="114" t="s">
        <v>37</v>
      </c>
      <c r="N65" s="114" t="s">
        <v>37</v>
      </c>
      <c r="O65" s="114" t="s">
        <v>37</v>
      </c>
      <c r="P65" s="114" t="s">
        <v>37</v>
      </c>
      <c r="Q65" s="47" t="s">
        <v>37</v>
      </c>
      <c r="R65" s="130" t="s">
        <v>37</v>
      </c>
    </row>
    <row r="66" spans="1:21" x14ac:dyDescent="0.2">
      <c r="A66" s="115"/>
      <c r="B66" s="109" t="s">
        <v>42</v>
      </c>
      <c r="C66" s="110" t="s">
        <v>37</v>
      </c>
      <c r="D66" s="110" t="s">
        <v>37</v>
      </c>
      <c r="E66" s="110" t="s">
        <v>37</v>
      </c>
      <c r="F66" s="110"/>
      <c r="G66" s="111"/>
      <c r="H66" s="111"/>
      <c r="I66" s="111"/>
      <c r="J66" s="112" t="s">
        <v>37</v>
      </c>
      <c r="K66" s="113" t="s">
        <v>37</v>
      </c>
      <c r="L66" s="114" t="s">
        <v>37</v>
      </c>
      <c r="M66" s="114" t="s">
        <v>37</v>
      </c>
      <c r="N66" s="114" t="s">
        <v>37</v>
      </c>
      <c r="O66" s="114" t="s">
        <v>37</v>
      </c>
      <c r="P66" s="114" t="s">
        <v>37</v>
      </c>
      <c r="Q66" s="47" t="s">
        <v>37</v>
      </c>
      <c r="R66" s="130" t="s">
        <v>37</v>
      </c>
    </row>
    <row r="67" spans="1:21" x14ac:dyDescent="0.2">
      <c r="A67" s="115"/>
      <c r="B67" s="109" t="s">
        <v>43</v>
      </c>
      <c r="C67" s="110" t="s">
        <v>37</v>
      </c>
      <c r="D67" s="110" t="s">
        <v>37</v>
      </c>
      <c r="E67" s="110" t="s">
        <v>37</v>
      </c>
      <c r="F67" s="110"/>
      <c r="G67" s="111"/>
      <c r="H67" s="111"/>
      <c r="I67" s="111"/>
      <c r="J67" s="112" t="s">
        <v>37</v>
      </c>
      <c r="K67" s="113" t="s">
        <v>37</v>
      </c>
      <c r="L67" s="114" t="s">
        <v>37</v>
      </c>
      <c r="M67" s="114" t="s">
        <v>37</v>
      </c>
      <c r="N67" s="114" t="s">
        <v>37</v>
      </c>
      <c r="O67" s="114" t="s">
        <v>37</v>
      </c>
      <c r="P67" s="114" t="s">
        <v>37</v>
      </c>
      <c r="Q67" s="47" t="s">
        <v>37</v>
      </c>
      <c r="R67" s="130" t="s">
        <v>37</v>
      </c>
    </row>
    <row r="68" spans="1:21" ht="24" customHeight="1" x14ac:dyDescent="0.2">
      <c r="A68" s="237" t="s">
        <v>966</v>
      </c>
      <c r="B68" s="244" t="s">
        <v>1515</v>
      </c>
      <c r="C68" s="101" t="s">
        <v>1516</v>
      </c>
      <c r="D68" s="101">
        <v>7</v>
      </c>
      <c r="E68" s="101" t="s">
        <v>963</v>
      </c>
      <c r="F68" s="102">
        <f>SUM(F69:F75)</f>
        <v>886.2</v>
      </c>
      <c r="G68" s="103">
        <f t="shared" ref="G68:I68" si="2">SUM(G69:G75)</f>
        <v>900</v>
      </c>
      <c r="H68" s="103">
        <f t="shared" si="2"/>
        <v>945</v>
      </c>
      <c r="I68" s="103">
        <f t="shared" si="2"/>
        <v>945</v>
      </c>
      <c r="J68" s="238" t="s">
        <v>21</v>
      </c>
      <c r="K68" s="241" t="s">
        <v>969</v>
      </c>
      <c r="L68" s="239" t="s">
        <v>1707</v>
      </c>
      <c r="M68" s="107" t="s">
        <v>965</v>
      </c>
      <c r="N68" s="234" t="s">
        <v>1006</v>
      </c>
      <c r="O68" s="234" t="s">
        <v>1007</v>
      </c>
      <c r="P68" s="235" t="s">
        <v>1007</v>
      </c>
      <c r="Q68" s="51" t="s">
        <v>21</v>
      </c>
      <c r="R68" s="240">
        <f>(G68-F68)/F68</f>
        <v>1.5572105619498932E-2</v>
      </c>
    </row>
    <row r="69" spans="1:21" ht="24" customHeight="1" x14ac:dyDescent="0.2">
      <c r="A69" s="108"/>
      <c r="B69" s="109" t="s">
        <v>36</v>
      </c>
      <c r="C69" s="110" t="s">
        <v>37</v>
      </c>
      <c r="D69" s="110" t="s">
        <v>37</v>
      </c>
      <c r="E69" s="110" t="s">
        <v>37</v>
      </c>
      <c r="F69" s="195">
        <v>880</v>
      </c>
      <c r="G69" s="111">
        <v>900</v>
      </c>
      <c r="H69" s="111">
        <v>945</v>
      </c>
      <c r="I69" s="111">
        <v>945</v>
      </c>
      <c r="J69" s="112" t="s">
        <v>37</v>
      </c>
      <c r="K69" s="113" t="s">
        <v>37</v>
      </c>
      <c r="L69" s="114" t="s">
        <v>37</v>
      </c>
      <c r="M69" s="114" t="s">
        <v>37</v>
      </c>
      <c r="N69" s="114" t="s">
        <v>37</v>
      </c>
      <c r="O69" s="114" t="s">
        <v>37</v>
      </c>
      <c r="P69" s="114" t="s">
        <v>37</v>
      </c>
      <c r="Q69" s="47" t="s">
        <v>37</v>
      </c>
      <c r="R69" s="130" t="s">
        <v>37</v>
      </c>
    </row>
    <row r="70" spans="1:21" ht="24" customHeight="1" x14ac:dyDescent="0.2">
      <c r="A70" s="115"/>
      <c r="B70" s="109" t="s">
        <v>38</v>
      </c>
      <c r="C70" s="110" t="s">
        <v>37</v>
      </c>
      <c r="D70" s="110" t="s">
        <v>37</v>
      </c>
      <c r="E70" s="110" t="s">
        <v>37</v>
      </c>
      <c r="F70" s="195">
        <v>6.2</v>
      </c>
      <c r="G70" s="111"/>
      <c r="H70" s="111"/>
      <c r="I70" s="111"/>
      <c r="J70" s="112" t="s">
        <v>37</v>
      </c>
      <c r="K70" s="113" t="s">
        <v>37</v>
      </c>
      <c r="L70" s="114" t="s">
        <v>37</v>
      </c>
      <c r="M70" s="114" t="s">
        <v>37</v>
      </c>
      <c r="N70" s="114" t="s">
        <v>37</v>
      </c>
      <c r="O70" s="114" t="s">
        <v>37</v>
      </c>
      <c r="P70" s="114" t="s">
        <v>37</v>
      </c>
      <c r="Q70" s="47" t="s">
        <v>37</v>
      </c>
      <c r="R70" s="130" t="s">
        <v>37</v>
      </c>
    </row>
    <row r="71" spans="1:21" ht="18" customHeight="1" x14ac:dyDescent="0.2">
      <c r="A71" s="115"/>
      <c r="B71" s="109" t="s">
        <v>39</v>
      </c>
      <c r="C71" s="110" t="s">
        <v>37</v>
      </c>
      <c r="D71" s="110" t="s">
        <v>37</v>
      </c>
      <c r="E71" s="110" t="s">
        <v>37</v>
      </c>
      <c r="F71" s="195"/>
      <c r="G71" s="111"/>
      <c r="H71" s="111"/>
      <c r="I71" s="111"/>
      <c r="J71" s="112" t="s">
        <v>37</v>
      </c>
      <c r="K71" s="113" t="s">
        <v>37</v>
      </c>
      <c r="L71" s="114" t="s">
        <v>37</v>
      </c>
      <c r="M71" s="114" t="s">
        <v>37</v>
      </c>
      <c r="N71" s="114" t="s">
        <v>37</v>
      </c>
      <c r="O71" s="114" t="s">
        <v>37</v>
      </c>
      <c r="P71" s="114" t="s">
        <v>37</v>
      </c>
      <c r="Q71" s="47" t="s">
        <v>37</v>
      </c>
      <c r="R71" s="130" t="s">
        <v>37</v>
      </c>
    </row>
    <row r="72" spans="1:21" ht="24" customHeight="1" x14ac:dyDescent="0.2">
      <c r="A72" s="115"/>
      <c r="B72" s="109" t="s">
        <v>40</v>
      </c>
      <c r="C72" s="110" t="s">
        <v>37</v>
      </c>
      <c r="D72" s="110" t="s">
        <v>37</v>
      </c>
      <c r="E72" s="110" t="s">
        <v>37</v>
      </c>
      <c r="F72" s="195"/>
      <c r="G72" s="111"/>
      <c r="H72" s="111"/>
      <c r="I72" s="111"/>
      <c r="J72" s="112" t="s">
        <v>37</v>
      </c>
      <c r="K72" s="113" t="s">
        <v>37</v>
      </c>
      <c r="L72" s="114" t="s">
        <v>37</v>
      </c>
      <c r="M72" s="114" t="s">
        <v>37</v>
      </c>
      <c r="N72" s="114" t="s">
        <v>37</v>
      </c>
      <c r="O72" s="114" t="s">
        <v>37</v>
      </c>
      <c r="P72" s="114" t="s">
        <v>37</v>
      </c>
      <c r="Q72" s="47" t="s">
        <v>37</v>
      </c>
      <c r="R72" s="130" t="s">
        <v>37</v>
      </c>
    </row>
    <row r="73" spans="1:21" ht="16.5" customHeight="1" x14ac:dyDescent="0.2">
      <c r="A73" s="115"/>
      <c r="B73" s="109" t="s">
        <v>41</v>
      </c>
      <c r="C73" s="110" t="s">
        <v>37</v>
      </c>
      <c r="D73" s="110" t="s">
        <v>37</v>
      </c>
      <c r="E73" s="110" t="s">
        <v>37</v>
      </c>
      <c r="F73" s="195"/>
      <c r="G73" s="111"/>
      <c r="H73" s="111"/>
      <c r="I73" s="111"/>
      <c r="J73" s="112" t="s">
        <v>37</v>
      </c>
      <c r="K73" s="113" t="s">
        <v>37</v>
      </c>
      <c r="L73" s="114" t="s">
        <v>37</v>
      </c>
      <c r="M73" s="114" t="s">
        <v>37</v>
      </c>
      <c r="N73" s="114" t="s">
        <v>37</v>
      </c>
      <c r="O73" s="114" t="s">
        <v>37</v>
      </c>
      <c r="P73" s="114" t="s">
        <v>37</v>
      </c>
      <c r="Q73" s="47" t="s">
        <v>37</v>
      </c>
      <c r="R73" s="130" t="s">
        <v>37</v>
      </c>
    </row>
    <row r="74" spans="1:21" ht="18" customHeight="1" x14ac:dyDescent="0.2">
      <c r="A74" s="115"/>
      <c r="B74" s="109" t="s">
        <v>42</v>
      </c>
      <c r="C74" s="110" t="s">
        <v>37</v>
      </c>
      <c r="D74" s="110" t="s">
        <v>37</v>
      </c>
      <c r="E74" s="110" t="s">
        <v>37</v>
      </c>
      <c r="F74" s="195"/>
      <c r="G74" s="111"/>
      <c r="H74" s="111"/>
      <c r="I74" s="111"/>
      <c r="J74" s="112" t="s">
        <v>37</v>
      </c>
      <c r="K74" s="113" t="s">
        <v>37</v>
      </c>
      <c r="L74" s="114" t="s">
        <v>37</v>
      </c>
      <c r="M74" s="114" t="s">
        <v>37</v>
      </c>
      <c r="N74" s="114" t="s">
        <v>37</v>
      </c>
      <c r="O74" s="114" t="s">
        <v>37</v>
      </c>
      <c r="P74" s="114" t="s">
        <v>37</v>
      </c>
      <c r="Q74" s="47" t="s">
        <v>37</v>
      </c>
      <c r="R74" s="130" t="s">
        <v>37</v>
      </c>
    </row>
    <row r="75" spans="1:21" ht="17.25" customHeight="1" x14ac:dyDescent="0.2">
      <c r="A75" s="115"/>
      <c r="B75" s="109" t="s">
        <v>43</v>
      </c>
      <c r="C75" s="110" t="s">
        <v>37</v>
      </c>
      <c r="D75" s="110" t="s">
        <v>37</v>
      </c>
      <c r="E75" s="110" t="s">
        <v>37</v>
      </c>
      <c r="F75" s="195"/>
      <c r="G75" s="111"/>
      <c r="H75" s="111"/>
      <c r="I75" s="111"/>
      <c r="J75" s="112" t="s">
        <v>37</v>
      </c>
      <c r="K75" s="113" t="s">
        <v>37</v>
      </c>
      <c r="L75" s="114" t="s">
        <v>37</v>
      </c>
      <c r="M75" s="114" t="s">
        <v>37</v>
      </c>
      <c r="N75" s="114" t="s">
        <v>37</v>
      </c>
      <c r="O75" s="114" t="s">
        <v>37</v>
      </c>
      <c r="P75" s="114" t="s">
        <v>37</v>
      </c>
      <c r="Q75" s="47" t="s">
        <v>37</v>
      </c>
      <c r="R75" s="130" t="s">
        <v>37</v>
      </c>
    </row>
    <row r="76" spans="1:21" ht="24" x14ac:dyDescent="0.2">
      <c r="A76" s="119" t="s">
        <v>971</v>
      </c>
      <c r="B76" s="116" t="s">
        <v>1323</v>
      </c>
      <c r="C76" s="101" t="s">
        <v>967</v>
      </c>
      <c r="D76" s="101">
        <v>7</v>
      </c>
      <c r="E76" s="101" t="s">
        <v>968</v>
      </c>
      <c r="F76" s="102">
        <f>SUM(F77:F83)</f>
        <v>17.5</v>
      </c>
      <c r="G76" s="103">
        <f>SUM(G77:G83)</f>
        <v>18</v>
      </c>
      <c r="H76" s="103">
        <f>SUM(H77:H83)</f>
        <v>18</v>
      </c>
      <c r="I76" s="117">
        <f>SUM(I77:I83)</f>
        <v>18</v>
      </c>
      <c r="J76" s="118" t="s">
        <v>21</v>
      </c>
      <c r="K76" s="105" t="s">
        <v>974</v>
      </c>
      <c r="L76" s="106" t="s">
        <v>970</v>
      </c>
      <c r="M76" s="107" t="s">
        <v>44</v>
      </c>
      <c r="N76" s="234" t="s">
        <v>65</v>
      </c>
      <c r="O76" s="234" t="s">
        <v>65</v>
      </c>
      <c r="P76" s="235" t="s">
        <v>65</v>
      </c>
      <c r="Q76" s="51" t="s">
        <v>21</v>
      </c>
      <c r="R76" s="129">
        <f>(G76-F76)/F76</f>
        <v>2.8571428571428571E-2</v>
      </c>
      <c r="S76" s="412"/>
      <c r="T76" s="413"/>
      <c r="U76" s="413"/>
    </row>
    <row r="77" spans="1:21" ht="24" x14ac:dyDescent="0.2">
      <c r="A77" s="108"/>
      <c r="B77" s="109" t="s">
        <v>36</v>
      </c>
      <c r="C77" s="110" t="s">
        <v>37</v>
      </c>
      <c r="D77" s="110" t="s">
        <v>37</v>
      </c>
      <c r="E77" s="110" t="s">
        <v>37</v>
      </c>
      <c r="F77" s="110">
        <v>17.5</v>
      </c>
      <c r="G77" s="111">
        <v>18</v>
      </c>
      <c r="H77" s="111">
        <v>18</v>
      </c>
      <c r="I77" s="111">
        <v>18</v>
      </c>
      <c r="J77" s="112" t="s">
        <v>37</v>
      </c>
      <c r="K77" s="113" t="s">
        <v>37</v>
      </c>
      <c r="L77" s="114" t="s">
        <v>37</v>
      </c>
      <c r="M77" s="114" t="s">
        <v>37</v>
      </c>
      <c r="N77" s="114" t="s">
        <v>37</v>
      </c>
      <c r="O77" s="114" t="s">
        <v>37</v>
      </c>
      <c r="P77" s="114" t="s">
        <v>37</v>
      </c>
      <c r="Q77" s="47" t="s">
        <v>37</v>
      </c>
      <c r="R77" s="130" t="s">
        <v>37</v>
      </c>
    </row>
    <row r="78" spans="1:21" x14ac:dyDescent="0.2">
      <c r="A78" s="115"/>
      <c r="B78" s="109" t="s">
        <v>38</v>
      </c>
      <c r="C78" s="110" t="s">
        <v>37</v>
      </c>
      <c r="D78" s="110" t="s">
        <v>37</v>
      </c>
      <c r="E78" s="110" t="s">
        <v>37</v>
      </c>
      <c r="F78" s="110"/>
      <c r="G78" s="111"/>
      <c r="H78" s="111"/>
      <c r="I78" s="111"/>
      <c r="J78" s="112" t="s">
        <v>37</v>
      </c>
      <c r="K78" s="113" t="s">
        <v>37</v>
      </c>
      <c r="L78" s="114" t="s">
        <v>37</v>
      </c>
      <c r="M78" s="114" t="s">
        <v>37</v>
      </c>
      <c r="N78" s="114" t="s">
        <v>37</v>
      </c>
      <c r="O78" s="114" t="s">
        <v>37</v>
      </c>
      <c r="P78" s="114" t="s">
        <v>37</v>
      </c>
      <c r="Q78" s="47" t="s">
        <v>37</v>
      </c>
      <c r="R78" s="130" t="s">
        <v>37</v>
      </c>
    </row>
    <row r="79" spans="1:21" x14ac:dyDescent="0.2">
      <c r="A79" s="115"/>
      <c r="B79" s="109" t="s">
        <v>39</v>
      </c>
      <c r="C79" s="110" t="s">
        <v>37</v>
      </c>
      <c r="D79" s="110" t="s">
        <v>37</v>
      </c>
      <c r="E79" s="110" t="s">
        <v>37</v>
      </c>
      <c r="F79" s="110"/>
      <c r="G79" s="111"/>
      <c r="H79" s="111"/>
      <c r="I79" s="111"/>
      <c r="J79" s="112" t="s">
        <v>37</v>
      </c>
      <c r="K79" s="113" t="s">
        <v>37</v>
      </c>
      <c r="L79" s="114" t="s">
        <v>37</v>
      </c>
      <c r="M79" s="114" t="s">
        <v>37</v>
      </c>
      <c r="N79" s="114" t="s">
        <v>37</v>
      </c>
      <c r="O79" s="114" t="s">
        <v>37</v>
      </c>
      <c r="P79" s="114" t="s">
        <v>37</v>
      </c>
      <c r="Q79" s="47" t="s">
        <v>37</v>
      </c>
      <c r="R79" s="130" t="s">
        <v>37</v>
      </c>
    </row>
    <row r="80" spans="1:21" ht="24" x14ac:dyDescent="0.2">
      <c r="A80" s="115"/>
      <c r="B80" s="109" t="s">
        <v>40</v>
      </c>
      <c r="C80" s="110" t="s">
        <v>37</v>
      </c>
      <c r="D80" s="110" t="s">
        <v>37</v>
      </c>
      <c r="E80" s="110" t="s">
        <v>37</v>
      </c>
      <c r="F80" s="110"/>
      <c r="G80" s="111"/>
      <c r="H80" s="111"/>
      <c r="I80" s="111"/>
      <c r="J80" s="112" t="s">
        <v>37</v>
      </c>
      <c r="K80" s="113" t="s">
        <v>37</v>
      </c>
      <c r="L80" s="114" t="s">
        <v>37</v>
      </c>
      <c r="M80" s="114" t="s">
        <v>37</v>
      </c>
      <c r="N80" s="114" t="s">
        <v>37</v>
      </c>
      <c r="O80" s="114" t="s">
        <v>37</v>
      </c>
      <c r="P80" s="114" t="s">
        <v>37</v>
      </c>
      <c r="Q80" s="47" t="s">
        <v>37</v>
      </c>
      <c r="R80" s="130" t="s">
        <v>37</v>
      </c>
    </row>
    <row r="81" spans="1:21" x14ac:dyDescent="0.2">
      <c r="A81" s="115"/>
      <c r="B81" s="109" t="s">
        <v>41</v>
      </c>
      <c r="C81" s="110" t="s">
        <v>37</v>
      </c>
      <c r="D81" s="110" t="s">
        <v>37</v>
      </c>
      <c r="E81" s="110" t="s">
        <v>37</v>
      </c>
      <c r="F81" s="110"/>
      <c r="G81" s="111"/>
      <c r="H81" s="111"/>
      <c r="I81" s="111"/>
      <c r="J81" s="112" t="s">
        <v>37</v>
      </c>
      <c r="K81" s="113" t="s">
        <v>37</v>
      </c>
      <c r="L81" s="114" t="s">
        <v>37</v>
      </c>
      <c r="M81" s="114" t="s">
        <v>37</v>
      </c>
      <c r="N81" s="114" t="s">
        <v>37</v>
      </c>
      <c r="O81" s="114" t="s">
        <v>37</v>
      </c>
      <c r="P81" s="114" t="s">
        <v>37</v>
      </c>
      <c r="Q81" s="47" t="s">
        <v>37</v>
      </c>
      <c r="R81" s="130" t="s">
        <v>37</v>
      </c>
    </row>
    <row r="82" spans="1:21" x14ac:dyDescent="0.2">
      <c r="A82" s="115"/>
      <c r="B82" s="109" t="s">
        <v>42</v>
      </c>
      <c r="C82" s="110" t="s">
        <v>37</v>
      </c>
      <c r="D82" s="110" t="s">
        <v>37</v>
      </c>
      <c r="E82" s="110" t="s">
        <v>37</v>
      </c>
      <c r="F82" s="110"/>
      <c r="G82" s="111"/>
      <c r="H82" s="111"/>
      <c r="I82" s="111"/>
      <c r="J82" s="112" t="s">
        <v>37</v>
      </c>
      <c r="K82" s="113" t="s">
        <v>37</v>
      </c>
      <c r="L82" s="114" t="s">
        <v>37</v>
      </c>
      <c r="M82" s="114" t="s">
        <v>37</v>
      </c>
      <c r="N82" s="114" t="s">
        <v>37</v>
      </c>
      <c r="O82" s="114" t="s">
        <v>37</v>
      </c>
      <c r="P82" s="114" t="s">
        <v>37</v>
      </c>
      <c r="Q82" s="47" t="s">
        <v>37</v>
      </c>
      <c r="R82" s="130" t="s">
        <v>37</v>
      </c>
    </row>
    <row r="83" spans="1:21" x14ac:dyDescent="0.2">
      <c r="A83" s="115"/>
      <c r="B83" s="109" t="s">
        <v>43</v>
      </c>
      <c r="C83" s="110" t="s">
        <v>37</v>
      </c>
      <c r="D83" s="110" t="s">
        <v>37</v>
      </c>
      <c r="E83" s="110" t="s">
        <v>37</v>
      </c>
      <c r="F83" s="110"/>
      <c r="G83" s="111"/>
      <c r="H83" s="111"/>
      <c r="I83" s="111"/>
      <c r="J83" s="112" t="s">
        <v>37</v>
      </c>
      <c r="K83" s="113" t="s">
        <v>37</v>
      </c>
      <c r="L83" s="114" t="s">
        <v>37</v>
      </c>
      <c r="M83" s="114" t="s">
        <v>37</v>
      </c>
      <c r="N83" s="114" t="s">
        <v>37</v>
      </c>
      <c r="O83" s="114" t="s">
        <v>37</v>
      </c>
      <c r="P83" s="114" t="s">
        <v>37</v>
      </c>
      <c r="Q83" s="47" t="s">
        <v>37</v>
      </c>
      <c r="R83" s="130" t="s">
        <v>37</v>
      </c>
    </row>
    <row r="84" spans="1:21" ht="36" x14ac:dyDescent="0.2">
      <c r="A84" s="119" t="s">
        <v>1519</v>
      </c>
      <c r="B84" s="116" t="s">
        <v>972</v>
      </c>
      <c r="C84" s="101" t="s">
        <v>973</v>
      </c>
      <c r="D84" s="101">
        <v>7</v>
      </c>
      <c r="E84" s="101" t="s">
        <v>968</v>
      </c>
      <c r="F84" s="102">
        <f>SUM(F85:F91)</f>
        <v>54</v>
      </c>
      <c r="G84" s="103">
        <f>SUM(G85:G91)</f>
        <v>52.4</v>
      </c>
      <c r="H84" s="103">
        <f>SUM(H85:H91)</f>
        <v>30</v>
      </c>
      <c r="I84" s="117">
        <f>SUM(I85:I91)</f>
        <v>30</v>
      </c>
      <c r="J84" s="118" t="s">
        <v>21</v>
      </c>
      <c r="K84" s="105" t="s">
        <v>977</v>
      </c>
      <c r="L84" s="106" t="s">
        <v>1708</v>
      </c>
      <c r="M84" s="107" t="s">
        <v>44</v>
      </c>
      <c r="N84" s="234" t="s">
        <v>52</v>
      </c>
      <c r="O84" s="234" t="s">
        <v>52</v>
      </c>
      <c r="P84" s="235" t="s">
        <v>52</v>
      </c>
      <c r="Q84" s="51" t="s">
        <v>21</v>
      </c>
      <c r="R84" s="129">
        <f>(G84-F84)/F84</f>
        <v>-2.9629629629629655E-2</v>
      </c>
      <c r="S84" s="412"/>
      <c r="T84" s="413"/>
      <c r="U84" s="413"/>
    </row>
    <row r="85" spans="1:21" ht="24" x14ac:dyDescent="0.2">
      <c r="A85" s="108"/>
      <c r="B85" s="109" t="s">
        <v>36</v>
      </c>
      <c r="C85" s="110" t="s">
        <v>37</v>
      </c>
      <c r="D85" s="110" t="s">
        <v>37</v>
      </c>
      <c r="E85" s="110" t="s">
        <v>37</v>
      </c>
      <c r="F85" s="110">
        <v>54</v>
      </c>
      <c r="G85" s="111">
        <v>30</v>
      </c>
      <c r="H85" s="111">
        <v>30</v>
      </c>
      <c r="I85" s="111">
        <v>30</v>
      </c>
      <c r="J85" s="112" t="s">
        <v>37</v>
      </c>
      <c r="K85" s="113" t="s">
        <v>37</v>
      </c>
      <c r="L85" s="114" t="s">
        <v>37</v>
      </c>
      <c r="M85" s="114" t="s">
        <v>37</v>
      </c>
      <c r="N85" s="114" t="s">
        <v>37</v>
      </c>
      <c r="O85" s="114" t="s">
        <v>37</v>
      </c>
      <c r="P85" s="114" t="s">
        <v>37</v>
      </c>
      <c r="Q85" s="47" t="s">
        <v>37</v>
      </c>
      <c r="R85" s="130" t="s">
        <v>37</v>
      </c>
    </row>
    <row r="86" spans="1:21" x14ac:dyDescent="0.2">
      <c r="A86" s="115"/>
      <c r="B86" s="109" t="s">
        <v>38</v>
      </c>
      <c r="C86" s="110" t="s">
        <v>37</v>
      </c>
      <c r="D86" s="110" t="s">
        <v>37</v>
      </c>
      <c r="E86" s="110" t="s">
        <v>37</v>
      </c>
      <c r="F86" s="110"/>
      <c r="G86" s="111"/>
      <c r="H86" s="111"/>
      <c r="I86" s="111"/>
      <c r="J86" s="112" t="s">
        <v>37</v>
      </c>
      <c r="K86" s="113" t="s">
        <v>37</v>
      </c>
      <c r="L86" s="114" t="s">
        <v>37</v>
      </c>
      <c r="M86" s="114" t="s">
        <v>37</v>
      </c>
      <c r="N86" s="114" t="s">
        <v>37</v>
      </c>
      <c r="O86" s="114" t="s">
        <v>37</v>
      </c>
      <c r="P86" s="114" t="s">
        <v>37</v>
      </c>
      <c r="Q86" s="47" t="s">
        <v>37</v>
      </c>
      <c r="R86" s="130" t="s">
        <v>37</v>
      </c>
    </row>
    <row r="87" spans="1:21" x14ac:dyDescent="0.2">
      <c r="A87" s="115"/>
      <c r="B87" s="109" t="s">
        <v>39</v>
      </c>
      <c r="C87" s="110" t="s">
        <v>37</v>
      </c>
      <c r="D87" s="110" t="s">
        <v>37</v>
      </c>
      <c r="E87" s="110" t="s">
        <v>37</v>
      </c>
      <c r="F87" s="110"/>
      <c r="G87" s="111"/>
      <c r="H87" s="111"/>
      <c r="I87" s="111"/>
      <c r="J87" s="112" t="s">
        <v>37</v>
      </c>
      <c r="K87" s="113" t="s">
        <v>37</v>
      </c>
      <c r="L87" s="114" t="s">
        <v>37</v>
      </c>
      <c r="M87" s="114" t="s">
        <v>37</v>
      </c>
      <c r="N87" s="114" t="s">
        <v>37</v>
      </c>
      <c r="O87" s="114" t="s">
        <v>37</v>
      </c>
      <c r="P87" s="114" t="s">
        <v>37</v>
      </c>
      <c r="Q87" s="47" t="s">
        <v>37</v>
      </c>
      <c r="R87" s="130" t="s">
        <v>37</v>
      </c>
    </row>
    <row r="88" spans="1:21" ht="24" x14ac:dyDescent="0.2">
      <c r="A88" s="115"/>
      <c r="B88" s="109" t="s">
        <v>40</v>
      </c>
      <c r="C88" s="110" t="s">
        <v>37</v>
      </c>
      <c r="D88" s="110" t="s">
        <v>37</v>
      </c>
      <c r="E88" s="110" t="s">
        <v>37</v>
      </c>
      <c r="F88" s="110"/>
      <c r="G88" s="111"/>
      <c r="H88" s="111"/>
      <c r="I88" s="111"/>
      <c r="J88" s="112" t="s">
        <v>37</v>
      </c>
      <c r="K88" s="113" t="s">
        <v>37</v>
      </c>
      <c r="L88" s="114" t="s">
        <v>37</v>
      </c>
      <c r="M88" s="114" t="s">
        <v>37</v>
      </c>
      <c r="N88" s="114" t="s">
        <v>37</v>
      </c>
      <c r="O88" s="114" t="s">
        <v>37</v>
      </c>
      <c r="P88" s="114" t="s">
        <v>37</v>
      </c>
      <c r="Q88" s="47" t="s">
        <v>37</v>
      </c>
      <c r="R88" s="130" t="s">
        <v>37</v>
      </c>
    </row>
    <row r="89" spans="1:21" x14ac:dyDescent="0.2">
      <c r="A89" s="115"/>
      <c r="B89" s="109" t="s">
        <v>41</v>
      </c>
      <c r="C89" s="110" t="s">
        <v>37</v>
      </c>
      <c r="D89" s="110" t="s">
        <v>37</v>
      </c>
      <c r="E89" s="110" t="s">
        <v>37</v>
      </c>
      <c r="F89" s="110"/>
      <c r="G89" s="111"/>
      <c r="H89" s="111"/>
      <c r="I89" s="111"/>
      <c r="J89" s="112" t="s">
        <v>37</v>
      </c>
      <c r="K89" s="113" t="s">
        <v>37</v>
      </c>
      <c r="L89" s="114" t="s">
        <v>37</v>
      </c>
      <c r="M89" s="114" t="s">
        <v>37</v>
      </c>
      <c r="N89" s="114" t="s">
        <v>37</v>
      </c>
      <c r="O89" s="114" t="s">
        <v>37</v>
      </c>
      <c r="P89" s="114" t="s">
        <v>37</v>
      </c>
      <c r="Q89" s="47" t="s">
        <v>37</v>
      </c>
      <c r="R89" s="130" t="s">
        <v>37</v>
      </c>
    </row>
    <row r="90" spans="1:21" x14ac:dyDescent="0.2">
      <c r="A90" s="115"/>
      <c r="B90" s="109" t="s">
        <v>42</v>
      </c>
      <c r="C90" s="110" t="s">
        <v>37</v>
      </c>
      <c r="D90" s="110" t="s">
        <v>37</v>
      </c>
      <c r="E90" s="110" t="s">
        <v>37</v>
      </c>
      <c r="F90" s="110"/>
      <c r="G90" s="111">
        <v>22.4</v>
      </c>
      <c r="H90" s="111"/>
      <c r="I90" s="111"/>
      <c r="J90" s="112" t="s">
        <v>37</v>
      </c>
      <c r="K90" s="113" t="s">
        <v>37</v>
      </c>
      <c r="L90" s="114" t="s">
        <v>37</v>
      </c>
      <c r="M90" s="114" t="s">
        <v>37</v>
      </c>
      <c r="N90" s="114" t="s">
        <v>37</v>
      </c>
      <c r="O90" s="114" t="s">
        <v>37</v>
      </c>
      <c r="P90" s="114" t="s">
        <v>37</v>
      </c>
      <c r="Q90" s="47" t="s">
        <v>37</v>
      </c>
      <c r="R90" s="130" t="s">
        <v>37</v>
      </c>
    </row>
    <row r="91" spans="1:21" x14ac:dyDescent="0.2">
      <c r="A91" s="115"/>
      <c r="B91" s="109" t="s">
        <v>43</v>
      </c>
      <c r="C91" s="110" t="s">
        <v>37</v>
      </c>
      <c r="D91" s="110" t="s">
        <v>37</v>
      </c>
      <c r="E91" s="110" t="s">
        <v>37</v>
      </c>
      <c r="F91" s="110"/>
      <c r="G91" s="111"/>
      <c r="H91" s="111"/>
      <c r="I91" s="111"/>
      <c r="J91" s="112" t="s">
        <v>37</v>
      </c>
      <c r="K91" s="113" t="s">
        <v>37</v>
      </c>
      <c r="L91" s="114" t="s">
        <v>37</v>
      </c>
      <c r="M91" s="114" t="s">
        <v>37</v>
      </c>
      <c r="N91" s="114" t="s">
        <v>37</v>
      </c>
      <c r="O91" s="114" t="s">
        <v>37</v>
      </c>
      <c r="P91" s="114" t="s">
        <v>37</v>
      </c>
      <c r="Q91" s="47" t="s">
        <v>37</v>
      </c>
      <c r="R91" s="130" t="s">
        <v>37</v>
      </c>
    </row>
    <row r="92" spans="1:21" ht="60" x14ac:dyDescent="0.2">
      <c r="A92" s="119" t="s">
        <v>1520</v>
      </c>
      <c r="B92" s="116" t="s">
        <v>1314</v>
      </c>
      <c r="C92" s="101" t="s">
        <v>975</v>
      </c>
      <c r="D92" s="101">
        <v>7</v>
      </c>
      <c r="E92" s="101" t="s">
        <v>968</v>
      </c>
      <c r="F92" s="102">
        <f>SUM(F93:F99)</f>
        <v>9.6</v>
      </c>
      <c r="G92" s="103">
        <f>SUM(G93:G99)</f>
        <v>7.3</v>
      </c>
      <c r="H92" s="103">
        <f>SUM(H93:H99)</f>
        <v>10</v>
      </c>
      <c r="I92" s="117">
        <f>SUM(I93:I99)</f>
        <v>10</v>
      </c>
      <c r="J92" s="118" t="s">
        <v>976</v>
      </c>
      <c r="K92" s="105" t="s">
        <v>982</v>
      </c>
      <c r="L92" s="106" t="s">
        <v>1711</v>
      </c>
      <c r="M92" s="107" t="s">
        <v>44</v>
      </c>
      <c r="N92" s="234" t="s">
        <v>162</v>
      </c>
      <c r="O92" s="234" t="s">
        <v>162</v>
      </c>
      <c r="P92" s="235" t="s">
        <v>162</v>
      </c>
      <c r="Q92" s="49" t="s">
        <v>978</v>
      </c>
      <c r="R92" s="129">
        <f>(G92-F92)/F92</f>
        <v>-0.23958333333333331</v>
      </c>
      <c r="S92" s="412"/>
      <c r="T92" s="413"/>
      <c r="U92" s="413"/>
    </row>
    <row r="93" spans="1:21" ht="24" x14ac:dyDescent="0.2">
      <c r="A93" s="108"/>
      <c r="B93" s="109" t="s">
        <v>36</v>
      </c>
      <c r="C93" s="110" t="s">
        <v>37</v>
      </c>
      <c r="D93" s="110" t="s">
        <v>37</v>
      </c>
      <c r="E93" s="110" t="s">
        <v>37</v>
      </c>
      <c r="F93" s="110">
        <v>9.6</v>
      </c>
      <c r="G93" s="111">
        <v>7.3</v>
      </c>
      <c r="H93" s="111">
        <v>10</v>
      </c>
      <c r="I93" s="111">
        <v>10</v>
      </c>
      <c r="J93" s="112" t="s">
        <v>37</v>
      </c>
      <c r="K93" s="113" t="s">
        <v>37</v>
      </c>
      <c r="L93" s="114" t="s">
        <v>37</v>
      </c>
      <c r="M93" s="114" t="s">
        <v>37</v>
      </c>
      <c r="N93" s="114" t="s">
        <v>37</v>
      </c>
      <c r="O93" s="114" t="s">
        <v>37</v>
      </c>
      <c r="P93" s="114" t="s">
        <v>37</v>
      </c>
      <c r="Q93" s="47" t="s">
        <v>37</v>
      </c>
      <c r="R93" s="130" t="s">
        <v>37</v>
      </c>
    </row>
    <row r="94" spans="1:21" x14ac:dyDescent="0.2">
      <c r="A94" s="115"/>
      <c r="B94" s="109" t="s">
        <v>38</v>
      </c>
      <c r="C94" s="110" t="s">
        <v>37</v>
      </c>
      <c r="D94" s="110" t="s">
        <v>37</v>
      </c>
      <c r="E94" s="110" t="s">
        <v>37</v>
      </c>
      <c r="F94" s="110"/>
      <c r="G94" s="111"/>
      <c r="H94" s="111"/>
      <c r="I94" s="111"/>
      <c r="J94" s="112" t="s">
        <v>37</v>
      </c>
      <c r="K94" s="113" t="s">
        <v>37</v>
      </c>
      <c r="L94" s="114" t="s">
        <v>37</v>
      </c>
      <c r="M94" s="114" t="s">
        <v>37</v>
      </c>
      <c r="N94" s="114" t="s">
        <v>37</v>
      </c>
      <c r="O94" s="114" t="s">
        <v>37</v>
      </c>
      <c r="P94" s="114" t="s">
        <v>37</v>
      </c>
      <c r="Q94" s="47" t="s">
        <v>37</v>
      </c>
      <c r="R94" s="130" t="s">
        <v>37</v>
      </c>
    </row>
    <row r="95" spans="1:21" x14ac:dyDescent="0.2">
      <c r="A95" s="115"/>
      <c r="B95" s="109" t="s">
        <v>39</v>
      </c>
      <c r="C95" s="110" t="s">
        <v>37</v>
      </c>
      <c r="D95" s="110" t="s">
        <v>37</v>
      </c>
      <c r="E95" s="110" t="s">
        <v>37</v>
      </c>
      <c r="F95" s="110"/>
      <c r="G95" s="111"/>
      <c r="H95" s="111"/>
      <c r="I95" s="111"/>
      <c r="J95" s="112" t="s">
        <v>37</v>
      </c>
      <c r="K95" s="113" t="s">
        <v>37</v>
      </c>
      <c r="L95" s="114" t="s">
        <v>37</v>
      </c>
      <c r="M95" s="114" t="s">
        <v>37</v>
      </c>
      <c r="N95" s="114" t="s">
        <v>37</v>
      </c>
      <c r="O95" s="114" t="s">
        <v>37</v>
      </c>
      <c r="P95" s="114" t="s">
        <v>37</v>
      </c>
      <c r="Q95" s="47" t="s">
        <v>37</v>
      </c>
      <c r="R95" s="130" t="s">
        <v>37</v>
      </c>
    </row>
    <row r="96" spans="1:21" ht="24" x14ac:dyDescent="0.2">
      <c r="A96" s="115"/>
      <c r="B96" s="109" t="s">
        <v>40</v>
      </c>
      <c r="C96" s="110" t="s">
        <v>37</v>
      </c>
      <c r="D96" s="110" t="s">
        <v>37</v>
      </c>
      <c r="E96" s="110" t="s">
        <v>37</v>
      </c>
      <c r="F96" s="110"/>
      <c r="G96" s="111"/>
      <c r="H96" s="111"/>
      <c r="I96" s="111"/>
      <c r="J96" s="112" t="s">
        <v>37</v>
      </c>
      <c r="K96" s="113" t="s">
        <v>37</v>
      </c>
      <c r="L96" s="114" t="s">
        <v>37</v>
      </c>
      <c r="M96" s="114" t="s">
        <v>37</v>
      </c>
      <c r="N96" s="114" t="s">
        <v>37</v>
      </c>
      <c r="O96" s="114" t="s">
        <v>37</v>
      </c>
      <c r="P96" s="114" t="s">
        <v>37</v>
      </c>
      <c r="Q96" s="47" t="s">
        <v>37</v>
      </c>
      <c r="R96" s="130" t="s">
        <v>37</v>
      </c>
    </row>
    <row r="97" spans="1:21" x14ac:dyDescent="0.2">
      <c r="A97" s="115"/>
      <c r="B97" s="109" t="s">
        <v>41</v>
      </c>
      <c r="C97" s="110" t="s">
        <v>37</v>
      </c>
      <c r="D97" s="110" t="s">
        <v>37</v>
      </c>
      <c r="E97" s="110" t="s">
        <v>37</v>
      </c>
      <c r="F97" s="110"/>
      <c r="G97" s="111"/>
      <c r="H97" s="111"/>
      <c r="I97" s="111"/>
      <c r="J97" s="112" t="s">
        <v>37</v>
      </c>
      <c r="K97" s="113" t="s">
        <v>37</v>
      </c>
      <c r="L97" s="114" t="s">
        <v>37</v>
      </c>
      <c r="M97" s="114" t="s">
        <v>37</v>
      </c>
      <c r="N97" s="114" t="s">
        <v>37</v>
      </c>
      <c r="O97" s="114" t="s">
        <v>37</v>
      </c>
      <c r="P97" s="114" t="s">
        <v>37</v>
      </c>
      <c r="Q97" s="47" t="s">
        <v>37</v>
      </c>
      <c r="R97" s="130" t="s">
        <v>37</v>
      </c>
    </row>
    <row r="98" spans="1:21" x14ac:dyDescent="0.2">
      <c r="A98" s="115"/>
      <c r="B98" s="109" t="s">
        <v>42</v>
      </c>
      <c r="C98" s="110" t="s">
        <v>37</v>
      </c>
      <c r="D98" s="110" t="s">
        <v>37</v>
      </c>
      <c r="E98" s="110" t="s">
        <v>37</v>
      </c>
      <c r="F98" s="110"/>
      <c r="G98" s="111"/>
      <c r="H98" s="111"/>
      <c r="I98" s="111"/>
      <c r="J98" s="112" t="s">
        <v>37</v>
      </c>
      <c r="K98" s="113" t="s">
        <v>37</v>
      </c>
      <c r="L98" s="114" t="s">
        <v>37</v>
      </c>
      <c r="M98" s="114" t="s">
        <v>37</v>
      </c>
      <c r="N98" s="114" t="s">
        <v>37</v>
      </c>
      <c r="O98" s="114" t="s">
        <v>37</v>
      </c>
      <c r="P98" s="114" t="s">
        <v>37</v>
      </c>
      <c r="Q98" s="47" t="s">
        <v>37</v>
      </c>
      <c r="R98" s="130" t="s">
        <v>37</v>
      </c>
    </row>
    <row r="99" spans="1:21" x14ac:dyDescent="0.2">
      <c r="A99" s="115"/>
      <c r="B99" s="109" t="s">
        <v>43</v>
      </c>
      <c r="C99" s="110" t="s">
        <v>37</v>
      </c>
      <c r="D99" s="110" t="s">
        <v>37</v>
      </c>
      <c r="E99" s="110" t="s">
        <v>37</v>
      </c>
      <c r="F99" s="110"/>
      <c r="G99" s="111"/>
      <c r="H99" s="111"/>
      <c r="I99" s="111"/>
      <c r="J99" s="112" t="s">
        <v>37</v>
      </c>
      <c r="K99" s="113" t="s">
        <v>37</v>
      </c>
      <c r="L99" s="114" t="s">
        <v>37</v>
      </c>
      <c r="M99" s="114" t="s">
        <v>37</v>
      </c>
      <c r="N99" s="114" t="s">
        <v>37</v>
      </c>
      <c r="O99" s="114" t="s">
        <v>37</v>
      </c>
      <c r="P99" s="114" t="s">
        <v>37</v>
      </c>
      <c r="Q99" s="47" t="s">
        <v>37</v>
      </c>
      <c r="R99" s="130" t="s">
        <v>37</v>
      </c>
    </row>
    <row r="100" spans="1:21" ht="33.75" x14ac:dyDescent="0.2">
      <c r="A100" s="119" t="s">
        <v>1521</v>
      </c>
      <c r="B100" s="116" t="s">
        <v>979</v>
      </c>
      <c r="C100" s="101" t="s">
        <v>980</v>
      </c>
      <c r="D100" s="101">
        <v>11</v>
      </c>
      <c r="E100" s="101" t="s">
        <v>968</v>
      </c>
      <c r="F100" s="102">
        <f>SUM(F101:F107)</f>
        <v>69</v>
      </c>
      <c r="G100" s="103">
        <f>SUM(G101:G107)</f>
        <v>69.099999999999994</v>
      </c>
      <c r="H100" s="103">
        <f>SUM(H101:H107)</f>
        <v>71</v>
      </c>
      <c r="I100" s="117">
        <f>SUM(I101:I107)</f>
        <v>71</v>
      </c>
      <c r="J100" s="118" t="s">
        <v>981</v>
      </c>
      <c r="K100" s="105" t="s">
        <v>987</v>
      </c>
      <c r="L100" s="106" t="s">
        <v>983</v>
      </c>
      <c r="M100" s="107" t="s">
        <v>44</v>
      </c>
      <c r="N100" s="234" t="s">
        <v>183</v>
      </c>
      <c r="O100" s="234" t="s">
        <v>445</v>
      </c>
      <c r="P100" s="235" t="s">
        <v>783</v>
      </c>
      <c r="Q100" s="49" t="s">
        <v>984</v>
      </c>
      <c r="R100" s="129">
        <f>(G100-F100)/F100</f>
        <v>1.4492753623187582E-3</v>
      </c>
      <c r="S100" s="412"/>
      <c r="T100" s="413"/>
      <c r="U100" s="413"/>
    </row>
    <row r="101" spans="1:21" ht="24" x14ac:dyDescent="0.2">
      <c r="A101" s="108"/>
      <c r="B101" s="109" t="s">
        <v>36</v>
      </c>
      <c r="C101" s="110" t="s">
        <v>37</v>
      </c>
      <c r="D101" s="110" t="s">
        <v>37</v>
      </c>
      <c r="E101" s="110" t="s">
        <v>37</v>
      </c>
      <c r="F101" s="110">
        <v>69</v>
      </c>
      <c r="G101" s="111">
        <v>69.099999999999994</v>
      </c>
      <c r="H101" s="111">
        <v>71</v>
      </c>
      <c r="I101" s="111">
        <v>71</v>
      </c>
      <c r="J101" s="112" t="s">
        <v>37</v>
      </c>
      <c r="K101" s="113" t="s">
        <v>37</v>
      </c>
      <c r="L101" s="114" t="s">
        <v>37</v>
      </c>
      <c r="M101" s="114" t="s">
        <v>37</v>
      </c>
      <c r="N101" s="114" t="s">
        <v>37</v>
      </c>
      <c r="O101" s="114" t="s">
        <v>37</v>
      </c>
      <c r="P101" s="114" t="s">
        <v>37</v>
      </c>
      <c r="Q101" s="47" t="s">
        <v>37</v>
      </c>
      <c r="R101" s="130" t="s">
        <v>37</v>
      </c>
    </row>
    <row r="102" spans="1:21" x14ac:dyDescent="0.2">
      <c r="A102" s="115"/>
      <c r="B102" s="109" t="s">
        <v>38</v>
      </c>
      <c r="C102" s="110" t="s">
        <v>37</v>
      </c>
      <c r="D102" s="110" t="s">
        <v>37</v>
      </c>
      <c r="E102" s="110" t="s">
        <v>37</v>
      </c>
      <c r="F102" s="110"/>
      <c r="G102" s="111"/>
      <c r="H102" s="111"/>
      <c r="I102" s="111"/>
      <c r="J102" s="112" t="s">
        <v>37</v>
      </c>
      <c r="K102" s="113" t="s">
        <v>37</v>
      </c>
      <c r="L102" s="114" t="s">
        <v>37</v>
      </c>
      <c r="M102" s="114" t="s">
        <v>37</v>
      </c>
      <c r="N102" s="114" t="s">
        <v>37</v>
      </c>
      <c r="O102" s="114" t="s">
        <v>37</v>
      </c>
      <c r="P102" s="114" t="s">
        <v>37</v>
      </c>
      <c r="Q102" s="47" t="s">
        <v>37</v>
      </c>
      <c r="R102" s="130" t="s">
        <v>37</v>
      </c>
    </row>
    <row r="103" spans="1:21" x14ac:dyDescent="0.2">
      <c r="A103" s="115"/>
      <c r="B103" s="109" t="s">
        <v>39</v>
      </c>
      <c r="C103" s="110" t="s">
        <v>37</v>
      </c>
      <c r="D103" s="110" t="s">
        <v>37</v>
      </c>
      <c r="E103" s="110" t="s">
        <v>37</v>
      </c>
      <c r="F103" s="110"/>
      <c r="G103" s="111"/>
      <c r="H103" s="111"/>
      <c r="I103" s="111"/>
      <c r="J103" s="112" t="s">
        <v>37</v>
      </c>
      <c r="K103" s="113" t="s">
        <v>37</v>
      </c>
      <c r="L103" s="114" t="s">
        <v>37</v>
      </c>
      <c r="M103" s="114" t="s">
        <v>37</v>
      </c>
      <c r="N103" s="114" t="s">
        <v>37</v>
      </c>
      <c r="O103" s="114" t="s">
        <v>37</v>
      </c>
      <c r="P103" s="114" t="s">
        <v>37</v>
      </c>
      <c r="Q103" s="47" t="s">
        <v>37</v>
      </c>
      <c r="R103" s="130" t="s">
        <v>37</v>
      </c>
    </row>
    <row r="104" spans="1:21" ht="24" x14ac:dyDescent="0.2">
      <c r="A104" s="115"/>
      <c r="B104" s="109" t="s">
        <v>40</v>
      </c>
      <c r="C104" s="110" t="s">
        <v>37</v>
      </c>
      <c r="D104" s="110" t="s">
        <v>37</v>
      </c>
      <c r="E104" s="110" t="s">
        <v>37</v>
      </c>
      <c r="F104" s="110"/>
      <c r="G104" s="111"/>
      <c r="H104" s="111"/>
      <c r="I104" s="111"/>
      <c r="J104" s="112" t="s">
        <v>37</v>
      </c>
      <c r="K104" s="113" t="s">
        <v>37</v>
      </c>
      <c r="L104" s="114" t="s">
        <v>37</v>
      </c>
      <c r="M104" s="114" t="s">
        <v>37</v>
      </c>
      <c r="N104" s="114" t="s">
        <v>37</v>
      </c>
      <c r="O104" s="114" t="s">
        <v>37</v>
      </c>
      <c r="P104" s="114" t="s">
        <v>37</v>
      </c>
      <c r="Q104" s="47" t="s">
        <v>37</v>
      </c>
      <c r="R104" s="130" t="s">
        <v>37</v>
      </c>
    </row>
    <row r="105" spans="1:21" x14ac:dyDescent="0.2">
      <c r="A105" s="115"/>
      <c r="B105" s="109" t="s">
        <v>41</v>
      </c>
      <c r="C105" s="110" t="s">
        <v>37</v>
      </c>
      <c r="D105" s="110" t="s">
        <v>37</v>
      </c>
      <c r="E105" s="110" t="s">
        <v>37</v>
      </c>
      <c r="F105" s="110"/>
      <c r="G105" s="111"/>
      <c r="H105" s="111"/>
      <c r="I105" s="111"/>
      <c r="J105" s="112" t="s">
        <v>37</v>
      </c>
      <c r="K105" s="113" t="s">
        <v>37</v>
      </c>
      <c r="L105" s="114" t="s">
        <v>37</v>
      </c>
      <c r="M105" s="114" t="s">
        <v>37</v>
      </c>
      <c r="N105" s="114" t="s">
        <v>37</v>
      </c>
      <c r="O105" s="114" t="s">
        <v>37</v>
      </c>
      <c r="P105" s="114" t="s">
        <v>37</v>
      </c>
      <c r="Q105" s="47" t="s">
        <v>37</v>
      </c>
      <c r="R105" s="130" t="s">
        <v>37</v>
      </c>
    </row>
    <row r="106" spans="1:21" x14ac:dyDescent="0.2">
      <c r="A106" s="115"/>
      <c r="B106" s="109" t="s">
        <v>42</v>
      </c>
      <c r="C106" s="110" t="s">
        <v>37</v>
      </c>
      <c r="D106" s="110" t="s">
        <v>37</v>
      </c>
      <c r="E106" s="110" t="s">
        <v>37</v>
      </c>
      <c r="F106" s="110"/>
      <c r="G106" s="111"/>
      <c r="H106" s="111"/>
      <c r="I106" s="111"/>
      <c r="J106" s="112" t="s">
        <v>37</v>
      </c>
      <c r="K106" s="113" t="s">
        <v>37</v>
      </c>
      <c r="L106" s="114" t="s">
        <v>37</v>
      </c>
      <c r="M106" s="114" t="s">
        <v>37</v>
      </c>
      <c r="N106" s="114" t="s">
        <v>37</v>
      </c>
      <c r="O106" s="114" t="s">
        <v>37</v>
      </c>
      <c r="P106" s="114" t="s">
        <v>37</v>
      </c>
      <c r="Q106" s="47" t="s">
        <v>37</v>
      </c>
      <c r="R106" s="130" t="s">
        <v>37</v>
      </c>
    </row>
    <row r="107" spans="1:21" x14ac:dyDescent="0.2">
      <c r="A107" s="115"/>
      <c r="B107" s="109" t="s">
        <v>43</v>
      </c>
      <c r="C107" s="110" t="s">
        <v>37</v>
      </c>
      <c r="D107" s="110" t="s">
        <v>37</v>
      </c>
      <c r="E107" s="110" t="s">
        <v>37</v>
      </c>
      <c r="F107" s="110"/>
      <c r="G107" s="111"/>
      <c r="H107" s="111"/>
      <c r="I107" s="111"/>
      <c r="J107" s="112" t="s">
        <v>37</v>
      </c>
      <c r="K107" s="113" t="s">
        <v>37</v>
      </c>
      <c r="L107" s="114" t="s">
        <v>37</v>
      </c>
      <c r="M107" s="114" t="s">
        <v>37</v>
      </c>
      <c r="N107" s="114" t="s">
        <v>37</v>
      </c>
      <c r="O107" s="114" t="s">
        <v>37</v>
      </c>
      <c r="P107" s="114" t="s">
        <v>37</v>
      </c>
      <c r="Q107" s="47" t="s">
        <v>37</v>
      </c>
      <c r="R107" s="130" t="s">
        <v>37</v>
      </c>
    </row>
    <row r="108" spans="1:21" ht="24" x14ac:dyDescent="0.2">
      <c r="A108" s="105" t="s">
        <v>1522</v>
      </c>
      <c r="B108" s="116" t="s">
        <v>990</v>
      </c>
      <c r="C108" s="101" t="s">
        <v>991</v>
      </c>
      <c r="D108" s="101">
        <v>7</v>
      </c>
      <c r="E108" s="101" t="s">
        <v>992</v>
      </c>
      <c r="F108" s="102">
        <f>SUM(F109:F115)</f>
        <v>1.8</v>
      </c>
      <c r="G108" s="103">
        <f>SUM(G109:G115)</f>
        <v>1.5</v>
      </c>
      <c r="H108" s="103">
        <f>SUM(H109:H115)</f>
        <v>2</v>
      </c>
      <c r="I108" s="117">
        <f>SUM(I109:I115)</f>
        <v>2</v>
      </c>
      <c r="J108" s="118" t="s">
        <v>993</v>
      </c>
      <c r="K108" s="105" t="s">
        <v>994</v>
      </c>
      <c r="L108" s="106" t="s">
        <v>995</v>
      </c>
      <c r="M108" s="107" t="s">
        <v>44</v>
      </c>
      <c r="N108" s="234" t="s">
        <v>52</v>
      </c>
      <c r="O108" s="234" t="s">
        <v>52</v>
      </c>
      <c r="P108" s="235" t="s">
        <v>52</v>
      </c>
      <c r="Q108" s="49" t="s">
        <v>996</v>
      </c>
      <c r="R108" s="129">
        <f>(G108-F108)/F108</f>
        <v>-0.16666666666666669</v>
      </c>
      <c r="S108" s="412"/>
      <c r="T108" s="413"/>
      <c r="U108" s="413"/>
    </row>
    <row r="109" spans="1:21" ht="24" x14ac:dyDescent="0.2">
      <c r="A109" s="108"/>
      <c r="B109" s="109" t="s">
        <v>36</v>
      </c>
      <c r="C109" s="110" t="s">
        <v>37</v>
      </c>
      <c r="D109" s="110" t="s">
        <v>37</v>
      </c>
      <c r="E109" s="110" t="s">
        <v>37</v>
      </c>
      <c r="F109" s="110">
        <v>1.8</v>
      </c>
      <c r="G109" s="111">
        <v>1.5</v>
      </c>
      <c r="H109" s="111">
        <v>2</v>
      </c>
      <c r="I109" s="111">
        <v>2</v>
      </c>
      <c r="J109" s="112" t="s">
        <v>37</v>
      </c>
      <c r="K109" s="113" t="s">
        <v>37</v>
      </c>
      <c r="L109" s="114" t="s">
        <v>37</v>
      </c>
      <c r="M109" s="114" t="s">
        <v>37</v>
      </c>
      <c r="N109" s="114" t="s">
        <v>37</v>
      </c>
      <c r="O109" s="114" t="s">
        <v>37</v>
      </c>
      <c r="P109" s="114" t="s">
        <v>37</v>
      </c>
      <c r="Q109" s="47" t="s">
        <v>37</v>
      </c>
      <c r="R109" s="130" t="s">
        <v>37</v>
      </c>
    </row>
    <row r="110" spans="1:21" x14ac:dyDescent="0.2">
      <c r="A110" s="115"/>
      <c r="B110" s="109" t="s">
        <v>38</v>
      </c>
      <c r="C110" s="110" t="s">
        <v>37</v>
      </c>
      <c r="D110" s="110" t="s">
        <v>37</v>
      </c>
      <c r="E110" s="110" t="s">
        <v>37</v>
      </c>
      <c r="F110" s="110"/>
      <c r="G110" s="111"/>
      <c r="H110" s="111"/>
      <c r="I110" s="111"/>
      <c r="J110" s="112" t="s">
        <v>37</v>
      </c>
      <c r="K110" s="113" t="s">
        <v>37</v>
      </c>
      <c r="L110" s="114" t="s">
        <v>37</v>
      </c>
      <c r="M110" s="114" t="s">
        <v>37</v>
      </c>
      <c r="N110" s="114" t="s">
        <v>37</v>
      </c>
      <c r="O110" s="114" t="s">
        <v>37</v>
      </c>
      <c r="P110" s="114" t="s">
        <v>37</v>
      </c>
      <c r="Q110" s="47" t="s">
        <v>37</v>
      </c>
      <c r="R110" s="130" t="s">
        <v>37</v>
      </c>
    </row>
    <row r="111" spans="1:21" x14ac:dyDescent="0.2">
      <c r="A111" s="115"/>
      <c r="B111" s="109" t="s">
        <v>39</v>
      </c>
      <c r="C111" s="110" t="s">
        <v>37</v>
      </c>
      <c r="D111" s="110" t="s">
        <v>37</v>
      </c>
      <c r="E111" s="110" t="s">
        <v>37</v>
      </c>
      <c r="F111" s="110"/>
      <c r="G111" s="111"/>
      <c r="H111" s="111"/>
      <c r="I111" s="111"/>
      <c r="J111" s="112" t="s">
        <v>37</v>
      </c>
      <c r="K111" s="113" t="s">
        <v>37</v>
      </c>
      <c r="L111" s="114" t="s">
        <v>37</v>
      </c>
      <c r="M111" s="114" t="s">
        <v>37</v>
      </c>
      <c r="N111" s="114" t="s">
        <v>37</v>
      </c>
      <c r="O111" s="114" t="s">
        <v>37</v>
      </c>
      <c r="P111" s="114" t="s">
        <v>37</v>
      </c>
      <c r="Q111" s="47" t="s">
        <v>37</v>
      </c>
      <c r="R111" s="130" t="s">
        <v>37</v>
      </c>
    </row>
    <row r="112" spans="1:21" ht="24" x14ac:dyDescent="0.2">
      <c r="A112" s="115"/>
      <c r="B112" s="109" t="s">
        <v>40</v>
      </c>
      <c r="C112" s="110" t="s">
        <v>37</v>
      </c>
      <c r="D112" s="110" t="s">
        <v>37</v>
      </c>
      <c r="E112" s="110" t="s">
        <v>37</v>
      </c>
      <c r="F112" s="110"/>
      <c r="G112" s="111"/>
      <c r="H112" s="111"/>
      <c r="I112" s="111"/>
      <c r="J112" s="112" t="s">
        <v>37</v>
      </c>
      <c r="K112" s="113" t="s">
        <v>37</v>
      </c>
      <c r="L112" s="114" t="s">
        <v>37</v>
      </c>
      <c r="M112" s="114" t="s">
        <v>37</v>
      </c>
      <c r="N112" s="114" t="s">
        <v>37</v>
      </c>
      <c r="O112" s="114" t="s">
        <v>37</v>
      </c>
      <c r="P112" s="114" t="s">
        <v>37</v>
      </c>
      <c r="Q112" s="47" t="s">
        <v>37</v>
      </c>
      <c r="R112" s="130" t="s">
        <v>37</v>
      </c>
    </row>
    <row r="113" spans="1:21" x14ac:dyDescent="0.2">
      <c r="A113" s="115"/>
      <c r="B113" s="109" t="s">
        <v>41</v>
      </c>
      <c r="C113" s="110" t="s">
        <v>37</v>
      </c>
      <c r="D113" s="110" t="s">
        <v>37</v>
      </c>
      <c r="E113" s="110" t="s">
        <v>37</v>
      </c>
      <c r="F113" s="110"/>
      <c r="G113" s="111"/>
      <c r="H113" s="111"/>
      <c r="I113" s="111"/>
      <c r="J113" s="112" t="s">
        <v>37</v>
      </c>
      <c r="K113" s="113" t="s">
        <v>37</v>
      </c>
      <c r="L113" s="114" t="s">
        <v>37</v>
      </c>
      <c r="M113" s="114" t="s">
        <v>37</v>
      </c>
      <c r="N113" s="114" t="s">
        <v>37</v>
      </c>
      <c r="O113" s="114" t="s">
        <v>37</v>
      </c>
      <c r="P113" s="114" t="s">
        <v>37</v>
      </c>
      <c r="Q113" s="47" t="s">
        <v>37</v>
      </c>
      <c r="R113" s="130" t="s">
        <v>37</v>
      </c>
    </row>
    <row r="114" spans="1:21" x14ac:dyDescent="0.2">
      <c r="A114" s="115"/>
      <c r="B114" s="109" t="s">
        <v>42</v>
      </c>
      <c r="C114" s="110" t="s">
        <v>37</v>
      </c>
      <c r="D114" s="110" t="s">
        <v>37</v>
      </c>
      <c r="E114" s="110" t="s">
        <v>37</v>
      </c>
      <c r="F114" s="110"/>
      <c r="G114" s="111"/>
      <c r="H114" s="111"/>
      <c r="I114" s="111"/>
      <c r="J114" s="112" t="s">
        <v>37</v>
      </c>
      <c r="K114" s="113" t="s">
        <v>37</v>
      </c>
      <c r="L114" s="114" t="s">
        <v>37</v>
      </c>
      <c r="M114" s="114" t="s">
        <v>37</v>
      </c>
      <c r="N114" s="114" t="s">
        <v>37</v>
      </c>
      <c r="O114" s="114" t="s">
        <v>37</v>
      </c>
      <c r="P114" s="114" t="s">
        <v>37</v>
      </c>
      <c r="Q114" s="47" t="s">
        <v>37</v>
      </c>
      <c r="R114" s="130" t="s">
        <v>37</v>
      </c>
    </row>
    <row r="115" spans="1:21" x14ac:dyDescent="0.2">
      <c r="A115" s="115"/>
      <c r="B115" s="109" t="s">
        <v>43</v>
      </c>
      <c r="C115" s="110" t="s">
        <v>37</v>
      </c>
      <c r="D115" s="110" t="s">
        <v>37</v>
      </c>
      <c r="E115" s="110" t="s">
        <v>37</v>
      </c>
      <c r="F115" s="110"/>
      <c r="G115" s="111"/>
      <c r="H115" s="111"/>
      <c r="I115" s="111"/>
      <c r="J115" s="112" t="s">
        <v>37</v>
      </c>
      <c r="K115" s="113" t="s">
        <v>37</v>
      </c>
      <c r="L115" s="114" t="s">
        <v>37</v>
      </c>
      <c r="M115" s="114" t="s">
        <v>37</v>
      </c>
      <c r="N115" s="114" t="s">
        <v>37</v>
      </c>
      <c r="O115" s="114" t="s">
        <v>37</v>
      </c>
      <c r="P115" s="114" t="s">
        <v>37</v>
      </c>
      <c r="Q115" s="47" t="s">
        <v>37</v>
      </c>
      <c r="R115" s="130" t="s">
        <v>37</v>
      </c>
    </row>
    <row r="116" spans="1:21" ht="45" x14ac:dyDescent="0.2">
      <c r="A116" s="119" t="s">
        <v>1280</v>
      </c>
      <c r="B116" s="116" t="s">
        <v>1315</v>
      </c>
      <c r="C116" s="101" t="s">
        <v>997</v>
      </c>
      <c r="D116" s="101" t="s">
        <v>543</v>
      </c>
      <c r="E116" s="101" t="s">
        <v>968</v>
      </c>
      <c r="F116" s="102">
        <f>SUM(F117:F123)</f>
        <v>4.8</v>
      </c>
      <c r="G116" s="103">
        <f>SUM(G117:G123)</f>
        <v>16</v>
      </c>
      <c r="H116" s="103">
        <f>SUM(H117:H123)</f>
        <v>16</v>
      </c>
      <c r="I116" s="117">
        <f>SUM(I117:I123)</f>
        <v>16</v>
      </c>
      <c r="J116" s="118" t="s">
        <v>998</v>
      </c>
      <c r="K116" s="105" t="s">
        <v>999</v>
      </c>
      <c r="L116" s="106" t="s">
        <v>1000</v>
      </c>
      <c r="M116" s="107" t="s">
        <v>44</v>
      </c>
      <c r="N116" s="234" t="s">
        <v>65</v>
      </c>
      <c r="O116" s="234" t="s">
        <v>65</v>
      </c>
      <c r="P116" s="235" t="s">
        <v>65</v>
      </c>
      <c r="Q116" s="49" t="s">
        <v>1001</v>
      </c>
      <c r="R116" s="129">
        <f>(G116-F116)/F116</f>
        <v>2.3333333333333335</v>
      </c>
      <c r="S116" s="412"/>
      <c r="T116" s="413"/>
      <c r="U116" s="413"/>
    </row>
    <row r="117" spans="1:21" ht="24" x14ac:dyDescent="0.2">
      <c r="A117" s="108"/>
      <c r="B117" s="109" t="s">
        <v>36</v>
      </c>
      <c r="C117" s="110" t="s">
        <v>37</v>
      </c>
      <c r="D117" s="110" t="s">
        <v>37</v>
      </c>
      <c r="E117" s="110" t="s">
        <v>37</v>
      </c>
      <c r="F117" s="110">
        <v>4.8</v>
      </c>
      <c r="G117" s="111">
        <v>16</v>
      </c>
      <c r="H117" s="111">
        <v>16</v>
      </c>
      <c r="I117" s="111">
        <v>16</v>
      </c>
      <c r="J117" s="112" t="s">
        <v>37</v>
      </c>
      <c r="K117" s="113" t="s">
        <v>37</v>
      </c>
      <c r="L117" s="114" t="s">
        <v>37</v>
      </c>
      <c r="M117" s="114" t="s">
        <v>37</v>
      </c>
      <c r="N117" s="114" t="s">
        <v>37</v>
      </c>
      <c r="O117" s="114" t="s">
        <v>37</v>
      </c>
      <c r="P117" s="114" t="s">
        <v>37</v>
      </c>
      <c r="Q117" s="47" t="s">
        <v>37</v>
      </c>
      <c r="R117" s="130" t="s">
        <v>37</v>
      </c>
    </row>
    <row r="118" spans="1:21" x14ac:dyDescent="0.2">
      <c r="A118" s="115"/>
      <c r="B118" s="109" t="s">
        <v>38</v>
      </c>
      <c r="C118" s="110" t="s">
        <v>37</v>
      </c>
      <c r="D118" s="110" t="s">
        <v>37</v>
      </c>
      <c r="E118" s="110" t="s">
        <v>37</v>
      </c>
      <c r="F118" s="110"/>
      <c r="G118" s="111"/>
      <c r="H118" s="111"/>
      <c r="I118" s="111"/>
      <c r="J118" s="112" t="s">
        <v>37</v>
      </c>
      <c r="K118" s="113" t="s">
        <v>37</v>
      </c>
      <c r="L118" s="114" t="s">
        <v>37</v>
      </c>
      <c r="M118" s="114" t="s">
        <v>37</v>
      </c>
      <c r="N118" s="114" t="s">
        <v>37</v>
      </c>
      <c r="O118" s="114" t="s">
        <v>37</v>
      </c>
      <c r="P118" s="114" t="s">
        <v>37</v>
      </c>
      <c r="Q118" s="47" t="s">
        <v>37</v>
      </c>
      <c r="R118" s="130" t="s">
        <v>37</v>
      </c>
    </row>
    <row r="119" spans="1:21" x14ac:dyDescent="0.2">
      <c r="A119" s="115"/>
      <c r="B119" s="109" t="s">
        <v>39</v>
      </c>
      <c r="C119" s="110" t="s">
        <v>37</v>
      </c>
      <c r="D119" s="110" t="s">
        <v>37</v>
      </c>
      <c r="E119" s="110" t="s">
        <v>37</v>
      </c>
      <c r="F119" s="110"/>
      <c r="G119" s="111"/>
      <c r="H119" s="111"/>
      <c r="I119" s="111"/>
      <c r="J119" s="112" t="s">
        <v>37</v>
      </c>
      <c r="K119" s="113" t="s">
        <v>37</v>
      </c>
      <c r="L119" s="114" t="s">
        <v>37</v>
      </c>
      <c r="M119" s="114" t="s">
        <v>37</v>
      </c>
      <c r="N119" s="114" t="s">
        <v>37</v>
      </c>
      <c r="O119" s="114" t="s">
        <v>37</v>
      </c>
      <c r="P119" s="114" t="s">
        <v>37</v>
      </c>
      <c r="Q119" s="47" t="s">
        <v>37</v>
      </c>
      <c r="R119" s="130" t="s">
        <v>37</v>
      </c>
    </row>
    <row r="120" spans="1:21" ht="24" x14ac:dyDescent="0.2">
      <c r="A120" s="115"/>
      <c r="B120" s="109" t="s">
        <v>40</v>
      </c>
      <c r="C120" s="110" t="s">
        <v>37</v>
      </c>
      <c r="D120" s="110" t="s">
        <v>37</v>
      </c>
      <c r="E120" s="110" t="s">
        <v>37</v>
      </c>
      <c r="F120" s="110"/>
      <c r="G120" s="111"/>
      <c r="H120" s="111"/>
      <c r="I120" s="111"/>
      <c r="J120" s="112" t="s">
        <v>37</v>
      </c>
      <c r="K120" s="113" t="s">
        <v>37</v>
      </c>
      <c r="L120" s="114" t="s">
        <v>37</v>
      </c>
      <c r="M120" s="114" t="s">
        <v>37</v>
      </c>
      <c r="N120" s="114" t="s">
        <v>37</v>
      </c>
      <c r="O120" s="114" t="s">
        <v>37</v>
      </c>
      <c r="P120" s="114" t="s">
        <v>37</v>
      </c>
      <c r="Q120" s="47" t="s">
        <v>37</v>
      </c>
      <c r="R120" s="130" t="s">
        <v>37</v>
      </c>
    </row>
    <row r="121" spans="1:21" x14ac:dyDescent="0.2">
      <c r="A121" s="115"/>
      <c r="B121" s="109" t="s">
        <v>41</v>
      </c>
      <c r="C121" s="110" t="s">
        <v>37</v>
      </c>
      <c r="D121" s="110" t="s">
        <v>37</v>
      </c>
      <c r="E121" s="110" t="s">
        <v>37</v>
      </c>
      <c r="F121" s="110"/>
      <c r="G121" s="111"/>
      <c r="H121" s="111"/>
      <c r="I121" s="111"/>
      <c r="J121" s="112" t="s">
        <v>37</v>
      </c>
      <c r="K121" s="113" t="s">
        <v>37</v>
      </c>
      <c r="L121" s="114" t="s">
        <v>37</v>
      </c>
      <c r="M121" s="114" t="s">
        <v>37</v>
      </c>
      <c r="N121" s="114" t="s">
        <v>37</v>
      </c>
      <c r="O121" s="114" t="s">
        <v>37</v>
      </c>
      <c r="P121" s="114" t="s">
        <v>37</v>
      </c>
      <c r="Q121" s="47" t="s">
        <v>37</v>
      </c>
      <c r="R121" s="130" t="s">
        <v>37</v>
      </c>
    </row>
    <row r="122" spans="1:21" x14ac:dyDescent="0.2">
      <c r="A122" s="115"/>
      <c r="B122" s="109" t="s">
        <v>42</v>
      </c>
      <c r="C122" s="110" t="s">
        <v>37</v>
      </c>
      <c r="D122" s="110" t="s">
        <v>37</v>
      </c>
      <c r="E122" s="110" t="s">
        <v>37</v>
      </c>
      <c r="F122" s="110"/>
      <c r="G122" s="111"/>
      <c r="H122" s="111"/>
      <c r="I122" s="111"/>
      <c r="J122" s="112" t="s">
        <v>37</v>
      </c>
      <c r="K122" s="113" t="s">
        <v>37</v>
      </c>
      <c r="L122" s="114" t="s">
        <v>37</v>
      </c>
      <c r="M122" s="114" t="s">
        <v>37</v>
      </c>
      <c r="N122" s="114" t="s">
        <v>37</v>
      </c>
      <c r="O122" s="114" t="s">
        <v>37</v>
      </c>
      <c r="P122" s="114" t="s">
        <v>37</v>
      </c>
      <c r="Q122" s="47" t="s">
        <v>37</v>
      </c>
      <c r="R122" s="130" t="s">
        <v>37</v>
      </c>
    </row>
    <row r="123" spans="1:21" x14ac:dyDescent="0.2">
      <c r="A123" s="115"/>
      <c r="B123" s="109" t="s">
        <v>43</v>
      </c>
      <c r="C123" s="110" t="s">
        <v>37</v>
      </c>
      <c r="D123" s="110" t="s">
        <v>37</v>
      </c>
      <c r="E123" s="110" t="s">
        <v>37</v>
      </c>
      <c r="F123" s="110"/>
      <c r="G123" s="111"/>
      <c r="H123" s="111"/>
      <c r="I123" s="111"/>
      <c r="J123" s="112" t="s">
        <v>37</v>
      </c>
      <c r="K123" s="113" t="s">
        <v>37</v>
      </c>
      <c r="L123" s="114" t="s">
        <v>37</v>
      </c>
      <c r="M123" s="114" t="s">
        <v>37</v>
      </c>
      <c r="N123" s="114" t="s">
        <v>37</v>
      </c>
      <c r="O123" s="114" t="s">
        <v>37</v>
      </c>
      <c r="P123" s="114" t="s">
        <v>37</v>
      </c>
      <c r="Q123" s="47" t="s">
        <v>37</v>
      </c>
      <c r="R123" s="130" t="s">
        <v>37</v>
      </c>
    </row>
    <row r="124" spans="1:21" ht="67.5" x14ac:dyDescent="0.2">
      <c r="A124" s="119" t="s">
        <v>1523</v>
      </c>
      <c r="B124" s="116" t="s">
        <v>1316</v>
      </c>
      <c r="C124" s="101" t="s">
        <v>1002</v>
      </c>
      <c r="D124" s="101">
        <v>7</v>
      </c>
      <c r="E124" s="101" t="s">
        <v>1003</v>
      </c>
      <c r="F124" s="102">
        <f>SUM(F125:F131)</f>
        <v>62.4</v>
      </c>
      <c r="G124" s="103">
        <f>SUM(G125:G131)</f>
        <v>83.7</v>
      </c>
      <c r="H124" s="103">
        <f>SUM(H125:H131)</f>
        <v>85</v>
      </c>
      <c r="I124" s="117">
        <f>SUM(I125:I131)</f>
        <v>85</v>
      </c>
      <c r="J124" s="163" t="s">
        <v>1317</v>
      </c>
      <c r="K124" s="105" t="s">
        <v>1004</v>
      </c>
      <c r="L124" s="106" t="s">
        <v>1709</v>
      </c>
      <c r="M124" s="107" t="s">
        <v>44</v>
      </c>
      <c r="N124" s="234" t="s">
        <v>52</v>
      </c>
      <c r="O124" s="234" t="s">
        <v>90</v>
      </c>
      <c r="P124" s="235" t="s">
        <v>90</v>
      </c>
      <c r="Q124" s="75" t="s">
        <v>1318</v>
      </c>
      <c r="R124" s="129">
        <f>(G124-F124)/F124</f>
        <v>0.34134615384615391</v>
      </c>
      <c r="S124" s="412"/>
      <c r="T124" s="413"/>
      <c r="U124" s="413"/>
    </row>
    <row r="125" spans="1:21" ht="24" x14ac:dyDescent="0.2">
      <c r="A125" s="108"/>
      <c r="B125" s="109" t="s">
        <v>36</v>
      </c>
      <c r="C125" s="110" t="s">
        <v>37</v>
      </c>
      <c r="D125" s="110" t="s">
        <v>37</v>
      </c>
      <c r="E125" s="110" t="s">
        <v>37</v>
      </c>
      <c r="F125" s="110">
        <v>62.4</v>
      </c>
      <c r="G125" s="111">
        <v>83.7</v>
      </c>
      <c r="H125" s="111">
        <v>85</v>
      </c>
      <c r="I125" s="111">
        <v>85</v>
      </c>
      <c r="J125" s="112" t="s">
        <v>37</v>
      </c>
      <c r="K125" s="113" t="s">
        <v>37</v>
      </c>
      <c r="L125" s="114" t="s">
        <v>37</v>
      </c>
      <c r="M125" s="114" t="s">
        <v>37</v>
      </c>
      <c r="N125" s="114" t="s">
        <v>37</v>
      </c>
      <c r="O125" s="114" t="s">
        <v>37</v>
      </c>
      <c r="P125" s="114" t="s">
        <v>37</v>
      </c>
      <c r="Q125" s="47" t="s">
        <v>37</v>
      </c>
      <c r="R125" s="130" t="s">
        <v>37</v>
      </c>
      <c r="S125" s="143"/>
    </row>
    <row r="126" spans="1:21" x14ac:dyDescent="0.2">
      <c r="A126" s="115"/>
      <c r="B126" s="109" t="s">
        <v>38</v>
      </c>
      <c r="C126" s="110" t="s">
        <v>37</v>
      </c>
      <c r="D126" s="110" t="s">
        <v>37</v>
      </c>
      <c r="E126" s="110" t="s">
        <v>37</v>
      </c>
      <c r="F126" s="110"/>
      <c r="G126" s="111"/>
      <c r="H126" s="111"/>
      <c r="I126" s="111"/>
      <c r="J126" s="112" t="s">
        <v>37</v>
      </c>
      <c r="K126" s="113" t="s">
        <v>37</v>
      </c>
      <c r="L126" s="114" t="s">
        <v>37</v>
      </c>
      <c r="M126" s="114" t="s">
        <v>37</v>
      </c>
      <c r="N126" s="114" t="s">
        <v>37</v>
      </c>
      <c r="O126" s="114" t="s">
        <v>37</v>
      </c>
      <c r="P126" s="114" t="s">
        <v>37</v>
      </c>
      <c r="Q126" s="47" t="s">
        <v>37</v>
      </c>
      <c r="R126" s="130" t="s">
        <v>37</v>
      </c>
    </row>
    <row r="127" spans="1:21" x14ac:dyDescent="0.2">
      <c r="A127" s="115"/>
      <c r="B127" s="109" t="s">
        <v>39</v>
      </c>
      <c r="C127" s="110" t="s">
        <v>37</v>
      </c>
      <c r="D127" s="110" t="s">
        <v>37</v>
      </c>
      <c r="E127" s="110" t="s">
        <v>37</v>
      </c>
      <c r="F127" s="110"/>
      <c r="G127" s="111"/>
      <c r="H127" s="111"/>
      <c r="I127" s="111"/>
      <c r="J127" s="112" t="s">
        <v>37</v>
      </c>
      <c r="K127" s="113" t="s">
        <v>37</v>
      </c>
      <c r="L127" s="114" t="s">
        <v>37</v>
      </c>
      <c r="M127" s="114" t="s">
        <v>37</v>
      </c>
      <c r="N127" s="114" t="s">
        <v>37</v>
      </c>
      <c r="O127" s="114" t="s">
        <v>37</v>
      </c>
      <c r="P127" s="114" t="s">
        <v>37</v>
      </c>
      <c r="Q127" s="47" t="s">
        <v>37</v>
      </c>
      <c r="R127" s="130" t="s">
        <v>37</v>
      </c>
    </row>
    <row r="128" spans="1:21" ht="24" x14ac:dyDescent="0.2">
      <c r="A128" s="115"/>
      <c r="B128" s="109" t="s">
        <v>40</v>
      </c>
      <c r="C128" s="110" t="s">
        <v>37</v>
      </c>
      <c r="D128" s="110" t="s">
        <v>37</v>
      </c>
      <c r="E128" s="110" t="s">
        <v>37</v>
      </c>
      <c r="F128" s="110"/>
      <c r="G128" s="111"/>
      <c r="H128" s="111"/>
      <c r="I128" s="111"/>
      <c r="J128" s="112" t="s">
        <v>37</v>
      </c>
      <c r="K128" s="113" t="s">
        <v>37</v>
      </c>
      <c r="L128" s="114" t="s">
        <v>37</v>
      </c>
      <c r="M128" s="114" t="s">
        <v>37</v>
      </c>
      <c r="N128" s="114" t="s">
        <v>37</v>
      </c>
      <c r="O128" s="114" t="s">
        <v>37</v>
      </c>
      <c r="P128" s="114" t="s">
        <v>37</v>
      </c>
      <c r="Q128" s="47" t="s">
        <v>37</v>
      </c>
      <c r="R128" s="130" t="s">
        <v>37</v>
      </c>
    </row>
    <row r="129" spans="1:22" x14ac:dyDescent="0.2">
      <c r="A129" s="115"/>
      <c r="B129" s="109" t="s">
        <v>41</v>
      </c>
      <c r="C129" s="110" t="s">
        <v>37</v>
      </c>
      <c r="D129" s="110" t="s">
        <v>37</v>
      </c>
      <c r="E129" s="110" t="s">
        <v>37</v>
      </c>
      <c r="F129" s="110"/>
      <c r="G129" s="111"/>
      <c r="H129" s="111"/>
      <c r="I129" s="111"/>
      <c r="J129" s="112" t="s">
        <v>37</v>
      </c>
      <c r="K129" s="113" t="s">
        <v>37</v>
      </c>
      <c r="L129" s="114" t="s">
        <v>37</v>
      </c>
      <c r="M129" s="114" t="s">
        <v>37</v>
      </c>
      <c r="N129" s="114" t="s">
        <v>37</v>
      </c>
      <c r="O129" s="114" t="s">
        <v>37</v>
      </c>
      <c r="P129" s="114" t="s">
        <v>37</v>
      </c>
      <c r="Q129" s="47" t="s">
        <v>37</v>
      </c>
      <c r="R129" s="130" t="s">
        <v>37</v>
      </c>
    </row>
    <row r="130" spans="1:22" x14ac:dyDescent="0.2">
      <c r="A130" s="115"/>
      <c r="B130" s="109" t="s">
        <v>42</v>
      </c>
      <c r="C130" s="110" t="s">
        <v>37</v>
      </c>
      <c r="D130" s="110" t="s">
        <v>37</v>
      </c>
      <c r="E130" s="110" t="s">
        <v>37</v>
      </c>
      <c r="F130" s="110"/>
      <c r="G130" s="111"/>
      <c r="H130" s="111"/>
      <c r="I130" s="111"/>
      <c r="J130" s="112" t="s">
        <v>37</v>
      </c>
      <c r="K130" s="113" t="s">
        <v>37</v>
      </c>
      <c r="L130" s="114" t="s">
        <v>37</v>
      </c>
      <c r="M130" s="114" t="s">
        <v>37</v>
      </c>
      <c r="N130" s="114" t="s">
        <v>37</v>
      </c>
      <c r="O130" s="114" t="s">
        <v>37</v>
      </c>
      <c r="P130" s="114" t="s">
        <v>37</v>
      </c>
      <c r="Q130" s="47" t="s">
        <v>37</v>
      </c>
      <c r="R130" s="130" t="s">
        <v>37</v>
      </c>
    </row>
    <row r="131" spans="1:22" x14ac:dyDescent="0.2">
      <c r="A131" s="115"/>
      <c r="B131" s="109" t="s">
        <v>43</v>
      </c>
      <c r="C131" s="110" t="s">
        <v>37</v>
      </c>
      <c r="D131" s="110" t="s">
        <v>37</v>
      </c>
      <c r="E131" s="110" t="s">
        <v>37</v>
      </c>
      <c r="F131" s="110"/>
      <c r="G131" s="111"/>
      <c r="H131" s="111"/>
      <c r="I131" s="111"/>
      <c r="J131" s="112" t="s">
        <v>37</v>
      </c>
      <c r="K131" s="113" t="s">
        <v>37</v>
      </c>
      <c r="L131" s="114" t="s">
        <v>37</v>
      </c>
      <c r="M131" s="114" t="s">
        <v>37</v>
      </c>
      <c r="N131" s="114" t="s">
        <v>37</v>
      </c>
      <c r="O131" s="114" t="s">
        <v>37</v>
      </c>
      <c r="P131" s="114" t="s">
        <v>37</v>
      </c>
      <c r="Q131" s="47" t="s">
        <v>37</v>
      </c>
      <c r="R131" s="130" t="s">
        <v>37</v>
      </c>
    </row>
    <row r="132" spans="1:22" ht="56.25" customHeight="1" x14ac:dyDescent="0.2">
      <c r="A132" s="119" t="s">
        <v>1322</v>
      </c>
      <c r="B132" s="116" t="s">
        <v>1321</v>
      </c>
      <c r="C132" s="101" t="s">
        <v>284</v>
      </c>
      <c r="D132" s="101" t="s">
        <v>1479</v>
      </c>
      <c r="E132" s="101" t="s">
        <v>963</v>
      </c>
      <c r="F132" s="102">
        <f>SUM(F133:F139)</f>
        <v>0</v>
      </c>
      <c r="G132" s="103">
        <f>SUM(G133:G139)</f>
        <v>340</v>
      </c>
      <c r="H132" s="103">
        <f>SUM(H133:H139)</f>
        <v>260</v>
      </c>
      <c r="I132" s="117">
        <f>SUM(I133:I139)</f>
        <v>260</v>
      </c>
      <c r="J132" s="118" t="s">
        <v>986</v>
      </c>
      <c r="K132" s="105" t="s">
        <v>1005</v>
      </c>
      <c r="L132" s="106" t="s">
        <v>1009</v>
      </c>
      <c r="M132" s="107" t="s">
        <v>44</v>
      </c>
      <c r="N132" s="134"/>
      <c r="O132" s="134"/>
      <c r="P132" s="234" t="s">
        <v>65</v>
      </c>
      <c r="Q132" s="49" t="s">
        <v>988</v>
      </c>
      <c r="R132" s="129" t="e">
        <f>(G132-F132)/F132</f>
        <v>#DIV/0!</v>
      </c>
      <c r="S132" s="330" t="s">
        <v>1800</v>
      </c>
      <c r="T132" s="331"/>
      <c r="U132" s="331"/>
    </row>
    <row r="133" spans="1:22" ht="24" x14ac:dyDescent="0.25">
      <c r="A133" s="108"/>
      <c r="B133" s="109" t="s">
        <v>36</v>
      </c>
      <c r="C133" s="110" t="s">
        <v>37</v>
      </c>
      <c r="D133" s="110" t="s">
        <v>37</v>
      </c>
      <c r="E133" s="110" t="s">
        <v>37</v>
      </c>
      <c r="F133" s="110"/>
      <c r="G133" s="233">
        <v>50</v>
      </c>
      <c r="H133" s="233">
        <v>40</v>
      </c>
      <c r="I133" s="233">
        <v>39</v>
      </c>
      <c r="J133" s="112" t="s">
        <v>37</v>
      </c>
      <c r="K133" s="113" t="s">
        <v>37</v>
      </c>
      <c r="L133" s="114" t="s">
        <v>37</v>
      </c>
      <c r="M133" s="114" t="s">
        <v>37</v>
      </c>
      <c r="N133" s="114" t="s">
        <v>37</v>
      </c>
      <c r="O133" s="114" t="s">
        <v>37</v>
      </c>
      <c r="P133" s="114" t="s">
        <v>37</v>
      </c>
      <c r="Q133" s="47" t="s">
        <v>37</v>
      </c>
      <c r="R133" s="130" t="s">
        <v>37</v>
      </c>
      <c r="S133" s="323" t="s">
        <v>1764</v>
      </c>
      <c r="T133" s="322"/>
      <c r="U133" s="322"/>
      <c r="V133" s="322"/>
    </row>
    <row r="134" spans="1:22" x14ac:dyDescent="0.2">
      <c r="A134" s="115"/>
      <c r="B134" s="109" t="s">
        <v>38</v>
      </c>
      <c r="C134" s="110" t="s">
        <v>37</v>
      </c>
      <c r="D134" s="110" t="s">
        <v>37</v>
      </c>
      <c r="E134" s="110" t="s">
        <v>37</v>
      </c>
      <c r="F134" s="110"/>
      <c r="G134" s="111"/>
      <c r="H134" s="111"/>
      <c r="I134" s="111"/>
      <c r="J134" s="112" t="s">
        <v>37</v>
      </c>
      <c r="K134" s="113" t="s">
        <v>37</v>
      </c>
      <c r="L134" s="114" t="s">
        <v>37</v>
      </c>
      <c r="M134" s="114" t="s">
        <v>37</v>
      </c>
      <c r="N134" s="114" t="s">
        <v>37</v>
      </c>
      <c r="O134" s="114" t="s">
        <v>37</v>
      </c>
      <c r="P134" s="114" t="s">
        <v>37</v>
      </c>
      <c r="Q134" s="47" t="s">
        <v>37</v>
      </c>
      <c r="R134" s="130" t="s">
        <v>37</v>
      </c>
    </row>
    <row r="135" spans="1:22" x14ac:dyDescent="0.2">
      <c r="A135" s="115"/>
      <c r="B135" s="109" t="s">
        <v>39</v>
      </c>
      <c r="C135" s="110" t="s">
        <v>37</v>
      </c>
      <c r="D135" s="110" t="s">
        <v>37</v>
      </c>
      <c r="E135" s="110" t="s">
        <v>37</v>
      </c>
      <c r="F135" s="110"/>
      <c r="G135" s="111"/>
      <c r="H135" s="111"/>
      <c r="I135" s="111"/>
      <c r="J135" s="112" t="s">
        <v>37</v>
      </c>
      <c r="K135" s="113" t="s">
        <v>37</v>
      </c>
      <c r="L135" s="114" t="s">
        <v>37</v>
      </c>
      <c r="M135" s="114" t="s">
        <v>37</v>
      </c>
      <c r="N135" s="114" t="s">
        <v>37</v>
      </c>
      <c r="O135" s="114" t="s">
        <v>37</v>
      </c>
      <c r="P135" s="114" t="s">
        <v>37</v>
      </c>
      <c r="Q135" s="47" t="s">
        <v>37</v>
      </c>
      <c r="R135" s="130" t="s">
        <v>37</v>
      </c>
    </row>
    <row r="136" spans="1:22" ht="24" x14ac:dyDescent="0.2">
      <c r="A136" s="115"/>
      <c r="B136" s="109" t="s">
        <v>40</v>
      </c>
      <c r="C136" s="110" t="s">
        <v>37</v>
      </c>
      <c r="D136" s="110" t="s">
        <v>37</v>
      </c>
      <c r="E136" s="110" t="s">
        <v>37</v>
      </c>
      <c r="F136" s="110"/>
      <c r="G136" s="111"/>
      <c r="H136" s="111"/>
      <c r="I136" s="111"/>
      <c r="J136" s="112" t="s">
        <v>37</v>
      </c>
      <c r="K136" s="113" t="s">
        <v>37</v>
      </c>
      <c r="L136" s="114" t="s">
        <v>37</v>
      </c>
      <c r="M136" s="114" t="s">
        <v>37</v>
      </c>
      <c r="N136" s="114" t="s">
        <v>37</v>
      </c>
      <c r="O136" s="114" t="s">
        <v>37</v>
      </c>
      <c r="P136" s="114" t="s">
        <v>37</v>
      </c>
      <c r="Q136" s="47" t="s">
        <v>37</v>
      </c>
      <c r="R136" s="130" t="s">
        <v>37</v>
      </c>
    </row>
    <row r="137" spans="1:22" x14ac:dyDescent="0.2">
      <c r="A137" s="115"/>
      <c r="B137" s="109" t="s">
        <v>41</v>
      </c>
      <c r="C137" s="110" t="s">
        <v>37</v>
      </c>
      <c r="D137" s="110" t="s">
        <v>37</v>
      </c>
      <c r="E137" s="110" t="s">
        <v>37</v>
      </c>
      <c r="F137" s="110"/>
      <c r="G137" s="111"/>
      <c r="H137" s="111"/>
      <c r="I137" s="111"/>
      <c r="J137" s="112" t="s">
        <v>37</v>
      </c>
      <c r="K137" s="113" t="s">
        <v>37</v>
      </c>
      <c r="L137" s="114" t="s">
        <v>37</v>
      </c>
      <c r="M137" s="114" t="s">
        <v>37</v>
      </c>
      <c r="N137" s="114" t="s">
        <v>37</v>
      </c>
      <c r="O137" s="114" t="s">
        <v>37</v>
      </c>
      <c r="P137" s="114" t="s">
        <v>37</v>
      </c>
      <c r="Q137" s="47" t="s">
        <v>37</v>
      </c>
      <c r="R137" s="130" t="s">
        <v>37</v>
      </c>
    </row>
    <row r="138" spans="1:22" x14ac:dyDescent="0.2">
      <c r="A138" s="115"/>
      <c r="B138" s="109" t="s">
        <v>42</v>
      </c>
      <c r="C138" s="110" t="s">
        <v>37</v>
      </c>
      <c r="D138" s="110" t="s">
        <v>37</v>
      </c>
      <c r="E138" s="110" t="s">
        <v>37</v>
      </c>
      <c r="F138" s="110"/>
      <c r="G138" s="111"/>
      <c r="H138" s="111"/>
      <c r="I138" s="111"/>
      <c r="J138" s="112" t="s">
        <v>37</v>
      </c>
      <c r="K138" s="113" t="s">
        <v>37</v>
      </c>
      <c r="L138" s="114" t="s">
        <v>37</v>
      </c>
      <c r="M138" s="114" t="s">
        <v>37</v>
      </c>
      <c r="N138" s="114" t="s">
        <v>37</v>
      </c>
      <c r="O138" s="114" t="s">
        <v>37</v>
      </c>
      <c r="P138" s="114" t="s">
        <v>37</v>
      </c>
      <c r="Q138" s="47" t="s">
        <v>37</v>
      </c>
      <c r="R138" s="130" t="s">
        <v>37</v>
      </c>
    </row>
    <row r="139" spans="1:22" x14ac:dyDescent="0.2">
      <c r="A139" s="115"/>
      <c r="B139" s="109" t="s">
        <v>43</v>
      </c>
      <c r="C139" s="110" t="s">
        <v>37</v>
      </c>
      <c r="D139" s="110" t="s">
        <v>37</v>
      </c>
      <c r="E139" s="110" t="s">
        <v>37</v>
      </c>
      <c r="F139" s="110"/>
      <c r="G139" s="233">
        <v>290</v>
      </c>
      <c r="H139" s="233">
        <v>220</v>
      </c>
      <c r="I139" s="233">
        <v>221</v>
      </c>
      <c r="J139" s="112" t="s">
        <v>37</v>
      </c>
      <c r="K139" s="113" t="s">
        <v>37</v>
      </c>
      <c r="L139" s="114" t="s">
        <v>37</v>
      </c>
      <c r="M139" s="114" t="s">
        <v>37</v>
      </c>
      <c r="N139" s="114" t="s">
        <v>37</v>
      </c>
      <c r="O139" s="114" t="s">
        <v>37</v>
      </c>
      <c r="P139" s="114" t="s">
        <v>37</v>
      </c>
      <c r="Q139" s="47" t="s">
        <v>37</v>
      </c>
      <c r="R139" s="130" t="s">
        <v>37</v>
      </c>
    </row>
    <row r="140" spans="1:22" ht="112.5" customHeight="1" x14ac:dyDescent="0.2">
      <c r="A140" s="119" t="s">
        <v>1524</v>
      </c>
      <c r="B140" s="116" t="s">
        <v>1594</v>
      </c>
      <c r="C140" s="101" t="s">
        <v>284</v>
      </c>
      <c r="D140" s="101" t="s">
        <v>1478</v>
      </c>
      <c r="E140" s="101" t="s">
        <v>963</v>
      </c>
      <c r="F140" s="102">
        <f>SUM(F141:F147)</f>
        <v>0</v>
      </c>
      <c r="G140" s="103">
        <f>SUM(G141:G147)</f>
        <v>5</v>
      </c>
      <c r="H140" s="103">
        <f>SUM(H141:H147)</f>
        <v>10.5</v>
      </c>
      <c r="I140" s="117">
        <f>SUM(I141:I147)</f>
        <v>14.5</v>
      </c>
      <c r="J140" s="118" t="s">
        <v>1010</v>
      </c>
      <c r="K140" s="105" t="s">
        <v>1525</v>
      </c>
      <c r="L140" s="106" t="s">
        <v>1710</v>
      </c>
      <c r="M140" s="107" t="s">
        <v>683</v>
      </c>
      <c r="N140" s="234" t="s">
        <v>65</v>
      </c>
      <c r="O140" s="234" t="s">
        <v>65</v>
      </c>
      <c r="P140" s="234" t="s">
        <v>65</v>
      </c>
      <c r="Q140" s="49" t="s">
        <v>1011</v>
      </c>
      <c r="R140" s="129" t="e">
        <f>(G140-F140)/F140</f>
        <v>#DIV/0!</v>
      </c>
      <c r="S140" s="330" t="s">
        <v>1801</v>
      </c>
      <c r="T140" s="331"/>
      <c r="U140" s="331"/>
    </row>
    <row r="141" spans="1:22" ht="24" x14ac:dyDescent="0.2">
      <c r="A141" s="108"/>
      <c r="B141" s="109" t="s">
        <v>36</v>
      </c>
      <c r="C141" s="110" t="s">
        <v>37</v>
      </c>
      <c r="D141" s="110" t="s">
        <v>37</v>
      </c>
      <c r="E141" s="110" t="s">
        <v>37</v>
      </c>
      <c r="F141" s="110"/>
      <c r="G141" s="233">
        <v>1</v>
      </c>
      <c r="H141" s="233">
        <v>1.5</v>
      </c>
      <c r="I141" s="233">
        <v>2</v>
      </c>
      <c r="J141" s="112" t="s">
        <v>37</v>
      </c>
      <c r="K141" s="113" t="s">
        <v>37</v>
      </c>
      <c r="L141" s="114" t="s">
        <v>37</v>
      </c>
      <c r="M141" s="114" t="s">
        <v>37</v>
      </c>
      <c r="N141" s="114" t="s">
        <v>37</v>
      </c>
      <c r="O141" s="114" t="s">
        <v>37</v>
      </c>
      <c r="P141" s="114" t="s">
        <v>37</v>
      </c>
      <c r="Q141" s="47" t="s">
        <v>37</v>
      </c>
      <c r="R141" s="130" t="s">
        <v>37</v>
      </c>
      <c r="S141" s="142"/>
    </row>
    <row r="142" spans="1:22" x14ac:dyDescent="0.2">
      <c r="A142" s="115"/>
      <c r="B142" s="109" t="s">
        <v>38</v>
      </c>
      <c r="C142" s="110" t="s">
        <v>37</v>
      </c>
      <c r="D142" s="110" t="s">
        <v>37</v>
      </c>
      <c r="E142" s="110" t="s">
        <v>37</v>
      </c>
      <c r="F142" s="110"/>
      <c r="G142" s="111"/>
      <c r="H142" s="111"/>
      <c r="I142" s="111"/>
      <c r="J142" s="112" t="s">
        <v>37</v>
      </c>
      <c r="K142" s="113" t="s">
        <v>37</v>
      </c>
      <c r="L142" s="114" t="s">
        <v>37</v>
      </c>
      <c r="M142" s="114" t="s">
        <v>37</v>
      </c>
      <c r="N142" s="114" t="s">
        <v>37</v>
      </c>
      <c r="O142" s="114" t="s">
        <v>37</v>
      </c>
      <c r="P142" s="114" t="s">
        <v>37</v>
      </c>
      <c r="Q142" s="47" t="s">
        <v>37</v>
      </c>
      <c r="R142" s="130" t="s">
        <v>37</v>
      </c>
      <c r="S142" s="143"/>
    </row>
    <row r="143" spans="1:22" x14ac:dyDescent="0.2">
      <c r="A143" s="115"/>
      <c r="B143" s="109" t="s">
        <v>39</v>
      </c>
      <c r="C143" s="110" t="s">
        <v>37</v>
      </c>
      <c r="D143" s="110" t="s">
        <v>37</v>
      </c>
      <c r="E143" s="110" t="s">
        <v>37</v>
      </c>
      <c r="F143" s="110"/>
      <c r="G143" s="111"/>
      <c r="H143" s="111"/>
      <c r="I143" s="111"/>
      <c r="J143" s="112" t="s">
        <v>37</v>
      </c>
      <c r="K143" s="113" t="s">
        <v>37</v>
      </c>
      <c r="L143" s="114" t="s">
        <v>37</v>
      </c>
      <c r="M143" s="114" t="s">
        <v>37</v>
      </c>
      <c r="N143" s="114" t="s">
        <v>37</v>
      </c>
      <c r="O143" s="114" t="s">
        <v>37</v>
      </c>
      <c r="P143" s="114" t="s">
        <v>37</v>
      </c>
      <c r="Q143" s="47" t="s">
        <v>37</v>
      </c>
      <c r="R143" s="130" t="s">
        <v>37</v>
      </c>
      <c r="S143" s="288"/>
    </row>
    <row r="144" spans="1:22" ht="24" x14ac:dyDescent="0.2">
      <c r="A144" s="115"/>
      <c r="B144" s="109" t="s">
        <v>40</v>
      </c>
      <c r="C144" s="110" t="s">
        <v>37</v>
      </c>
      <c r="D144" s="110" t="s">
        <v>37</v>
      </c>
      <c r="E144" s="110" t="s">
        <v>37</v>
      </c>
      <c r="F144" s="110"/>
      <c r="G144" s="111"/>
      <c r="H144" s="111"/>
      <c r="I144" s="111"/>
      <c r="J144" s="112" t="s">
        <v>37</v>
      </c>
      <c r="K144" s="113" t="s">
        <v>37</v>
      </c>
      <c r="L144" s="114" t="s">
        <v>37</v>
      </c>
      <c r="M144" s="114" t="s">
        <v>37</v>
      </c>
      <c r="N144" s="114" t="s">
        <v>37</v>
      </c>
      <c r="O144" s="114" t="s">
        <v>37</v>
      </c>
      <c r="P144" s="114" t="s">
        <v>37</v>
      </c>
      <c r="Q144" s="47" t="s">
        <v>37</v>
      </c>
      <c r="R144" s="130" t="s">
        <v>37</v>
      </c>
    </row>
    <row r="145" spans="1:18" x14ac:dyDescent="0.2">
      <c r="A145" s="115"/>
      <c r="B145" s="109" t="s">
        <v>41</v>
      </c>
      <c r="C145" s="110" t="s">
        <v>37</v>
      </c>
      <c r="D145" s="110" t="s">
        <v>37</v>
      </c>
      <c r="E145" s="110" t="s">
        <v>37</v>
      </c>
      <c r="F145" s="110"/>
      <c r="G145" s="111"/>
      <c r="H145" s="111"/>
      <c r="I145" s="111"/>
      <c r="J145" s="112" t="s">
        <v>37</v>
      </c>
      <c r="K145" s="113" t="s">
        <v>37</v>
      </c>
      <c r="L145" s="114" t="s">
        <v>37</v>
      </c>
      <c r="M145" s="114" t="s">
        <v>37</v>
      </c>
      <c r="N145" s="114" t="s">
        <v>37</v>
      </c>
      <c r="O145" s="114" t="s">
        <v>37</v>
      </c>
      <c r="P145" s="114" t="s">
        <v>37</v>
      </c>
      <c r="Q145" s="47" t="s">
        <v>37</v>
      </c>
      <c r="R145" s="130" t="s">
        <v>37</v>
      </c>
    </row>
    <row r="146" spans="1:18" x14ac:dyDescent="0.2">
      <c r="A146" s="115"/>
      <c r="B146" s="109" t="s">
        <v>42</v>
      </c>
      <c r="C146" s="110" t="s">
        <v>37</v>
      </c>
      <c r="D146" s="110" t="s">
        <v>37</v>
      </c>
      <c r="E146" s="110" t="s">
        <v>37</v>
      </c>
      <c r="F146" s="110"/>
      <c r="G146" s="111"/>
      <c r="H146" s="111"/>
      <c r="I146" s="111"/>
      <c r="J146" s="112" t="s">
        <v>37</v>
      </c>
      <c r="K146" s="113" t="s">
        <v>37</v>
      </c>
      <c r="L146" s="114" t="s">
        <v>37</v>
      </c>
      <c r="M146" s="114" t="s">
        <v>37</v>
      </c>
      <c r="N146" s="114" t="s">
        <v>37</v>
      </c>
      <c r="O146" s="114" t="s">
        <v>37</v>
      </c>
      <c r="P146" s="114" t="s">
        <v>37</v>
      </c>
      <c r="Q146" s="47" t="s">
        <v>37</v>
      </c>
      <c r="R146" s="130" t="s">
        <v>37</v>
      </c>
    </row>
    <row r="147" spans="1:18" x14ac:dyDescent="0.2">
      <c r="A147" s="115"/>
      <c r="B147" s="109" t="s">
        <v>43</v>
      </c>
      <c r="C147" s="110" t="s">
        <v>37</v>
      </c>
      <c r="D147" s="110" t="s">
        <v>37</v>
      </c>
      <c r="E147" s="110" t="s">
        <v>37</v>
      </c>
      <c r="F147" s="110"/>
      <c r="G147" s="233">
        <v>4</v>
      </c>
      <c r="H147" s="233">
        <v>9</v>
      </c>
      <c r="I147" s="233">
        <v>12.5</v>
      </c>
      <c r="J147" s="112" t="s">
        <v>37</v>
      </c>
      <c r="K147" s="113" t="s">
        <v>37</v>
      </c>
      <c r="L147" s="114" t="s">
        <v>37</v>
      </c>
      <c r="M147" s="114" t="s">
        <v>37</v>
      </c>
      <c r="N147" s="114" t="s">
        <v>37</v>
      </c>
      <c r="O147" s="114" t="s">
        <v>37</v>
      </c>
      <c r="P147" s="114" t="s">
        <v>37</v>
      </c>
      <c r="Q147" s="47" t="s">
        <v>37</v>
      </c>
      <c r="R147" s="130" t="s">
        <v>37</v>
      </c>
    </row>
    <row r="148" spans="1:18" ht="56.25" customHeight="1" x14ac:dyDescent="0.2">
      <c r="A148" s="242" t="s">
        <v>1353</v>
      </c>
      <c r="B148" s="100" t="s">
        <v>1750</v>
      </c>
      <c r="C148" s="101" t="s">
        <v>985</v>
      </c>
      <c r="D148" s="101" t="s">
        <v>1479</v>
      </c>
      <c r="E148" s="101" t="s">
        <v>963</v>
      </c>
      <c r="F148" s="103">
        <f>SUM(F149:F155)</f>
        <v>8.5</v>
      </c>
      <c r="G148" s="103">
        <f>SUM(G149:G155)</f>
        <v>107.1</v>
      </c>
      <c r="H148" s="103">
        <f>SUM(H149:H155)</f>
        <v>0</v>
      </c>
      <c r="I148" s="103">
        <f>SUM(I149:I155)</f>
        <v>0</v>
      </c>
      <c r="J148" s="104" t="s">
        <v>986</v>
      </c>
      <c r="K148" s="189" t="s">
        <v>1008</v>
      </c>
      <c r="L148" s="191" t="s">
        <v>1712</v>
      </c>
      <c r="M148" s="192" t="s">
        <v>44</v>
      </c>
      <c r="N148" s="193" t="s">
        <v>90</v>
      </c>
      <c r="O148" s="193"/>
      <c r="P148" s="193"/>
      <c r="Q148" s="46" t="s">
        <v>989</v>
      </c>
      <c r="R148" s="190">
        <f>(G148-F148)/F148</f>
        <v>11.6</v>
      </c>
    </row>
    <row r="149" spans="1:18" ht="24" x14ac:dyDescent="0.2">
      <c r="A149" s="115"/>
      <c r="B149" s="109" t="s">
        <v>36</v>
      </c>
      <c r="C149" s="110" t="s">
        <v>37</v>
      </c>
      <c r="D149" s="110" t="s">
        <v>37</v>
      </c>
      <c r="E149" s="110" t="s">
        <v>37</v>
      </c>
      <c r="F149" s="110">
        <v>8.5</v>
      </c>
      <c r="G149" s="111"/>
      <c r="H149" s="111"/>
      <c r="I149" s="111"/>
      <c r="J149" s="112" t="s">
        <v>37</v>
      </c>
      <c r="K149" s="113" t="s">
        <v>37</v>
      </c>
      <c r="L149" s="114" t="s">
        <v>37</v>
      </c>
      <c r="M149" s="114" t="s">
        <v>37</v>
      </c>
      <c r="N149" s="114" t="s">
        <v>37</v>
      </c>
      <c r="O149" s="114" t="s">
        <v>37</v>
      </c>
      <c r="P149" s="114" t="s">
        <v>37</v>
      </c>
      <c r="Q149" s="47" t="s">
        <v>37</v>
      </c>
      <c r="R149" s="130" t="s">
        <v>37</v>
      </c>
    </row>
    <row r="150" spans="1:18" x14ac:dyDescent="0.2">
      <c r="A150" s="115"/>
      <c r="B150" s="109" t="s">
        <v>38</v>
      </c>
      <c r="C150" s="110" t="s">
        <v>37</v>
      </c>
      <c r="D150" s="110" t="s">
        <v>37</v>
      </c>
      <c r="E150" s="110" t="s">
        <v>37</v>
      </c>
      <c r="F150" s="110"/>
      <c r="G150" s="111"/>
      <c r="H150" s="111"/>
      <c r="I150" s="111"/>
      <c r="J150" s="112" t="s">
        <v>37</v>
      </c>
      <c r="K150" s="113" t="s">
        <v>37</v>
      </c>
      <c r="L150" s="114" t="s">
        <v>37</v>
      </c>
      <c r="M150" s="114" t="s">
        <v>37</v>
      </c>
      <c r="N150" s="114" t="s">
        <v>37</v>
      </c>
      <c r="O150" s="114" t="s">
        <v>37</v>
      </c>
      <c r="P150" s="114" t="s">
        <v>37</v>
      </c>
      <c r="Q150" s="47" t="s">
        <v>37</v>
      </c>
      <c r="R150" s="130" t="s">
        <v>37</v>
      </c>
    </row>
    <row r="151" spans="1:18" x14ac:dyDescent="0.2">
      <c r="A151" s="115"/>
      <c r="B151" s="109" t="s">
        <v>39</v>
      </c>
      <c r="C151" s="110" t="s">
        <v>37</v>
      </c>
      <c r="D151" s="110" t="s">
        <v>37</v>
      </c>
      <c r="E151" s="110" t="s">
        <v>37</v>
      </c>
      <c r="F151" s="110"/>
      <c r="G151" s="111"/>
      <c r="H151" s="111"/>
      <c r="I151" s="111"/>
      <c r="J151" s="112" t="s">
        <v>37</v>
      </c>
      <c r="K151" s="113" t="s">
        <v>37</v>
      </c>
      <c r="L151" s="114" t="s">
        <v>37</v>
      </c>
      <c r="M151" s="114" t="s">
        <v>37</v>
      </c>
      <c r="N151" s="114" t="s">
        <v>37</v>
      </c>
      <c r="O151" s="114" t="s">
        <v>37</v>
      </c>
      <c r="P151" s="114" t="s">
        <v>37</v>
      </c>
      <c r="Q151" s="47" t="s">
        <v>37</v>
      </c>
      <c r="R151" s="130" t="s">
        <v>37</v>
      </c>
    </row>
    <row r="152" spans="1:18" ht="24" x14ac:dyDescent="0.2">
      <c r="A152" s="115"/>
      <c r="B152" s="109" t="s">
        <v>40</v>
      </c>
      <c r="C152" s="110" t="s">
        <v>37</v>
      </c>
      <c r="D152" s="110" t="s">
        <v>37</v>
      </c>
      <c r="E152" s="110" t="s">
        <v>37</v>
      </c>
      <c r="F152" s="110"/>
      <c r="G152" s="111"/>
      <c r="H152" s="111"/>
      <c r="I152" s="111"/>
      <c r="J152" s="112" t="s">
        <v>37</v>
      </c>
      <c r="K152" s="113" t="s">
        <v>37</v>
      </c>
      <c r="L152" s="114" t="s">
        <v>37</v>
      </c>
      <c r="M152" s="114" t="s">
        <v>37</v>
      </c>
      <c r="N152" s="114" t="s">
        <v>37</v>
      </c>
      <c r="O152" s="114" t="s">
        <v>37</v>
      </c>
      <c r="P152" s="114" t="s">
        <v>37</v>
      </c>
      <c r="Q152" s="47" t="s">
        <v>37</v>
      </c>
      <c r="R152" s="130" t="s">
        <v>37</v>
      </c>
    </row>
    <row r="153" spans="1:18" x14ac:dyDescent="0.2">
      <c r="A153" s="115"/>
      <c r="B153" s="109" t="s">
        <v>41</v>
      </c>
      <c r="C153" s="110" t="s">
        <v>37</v>
      </c>
      <c r="D153" s="110" t="s">
        <v>37</v>
      </c>
      <c r="E153" s="110" t="s">
        <v>37</v>
      </c>
      <c r="F153" s="110"/>
      <c r="G153" s="111"/>
      <c r="H153" s="111"/>
      <c r="I153" s="111"/>
      <c r="J153" s="112" t="s">
        <v>37</v>
      </c>
      <c r="K153" s="113" t="s">
        <v>37</v>
      </c>
      <c r="L153" s="114" t="s">
        <v>37</v>
      </c>
      <c r="M153" s="114" t="s">
        <v>37</v>
      </c>
      <c r="N153" s="114" t="s">
        <v>37</v>
      </c>
      <c r="O153" s="114" t="s">
        <v>37</v>
      </c>
      <c r="P153" s="114" t="s">
        <v>37</v>
      </c>
      <c r="Q153" s="47" t="s">
        <v>37</v>
      </c>
      <c r="R153" s="130" t="s">
        <v>37</v>
      </c>
    </row>
    <row r="154" spans="1:18" x14ac:dyDescent="0.2">
      <c r="A154" s="115"/>
      <c r="B154" s="109" t="s">
        <v>42</v>
      </c>
      <c r="C154" s="110" t="s">
        <v>37</v>
      </c>
      <c r="D154" s="110" t="s">
        <v>37</v>
      </c>
      <c r="E154" s="110" t="s">
        <v>37</v>
      </c>
      <c r="F154" s="110"/>
      <c r="G154" s="111"/>
      <c r="H154" s="111"/>
      <c r="I154" s="111"/>
      <c r="J154" s="112" t="s">
        <v>37</v>
      </c>
      <c r="K154" s="113" t="s">
        <v>37</v>
      </c>
      <c r="L154" s="114" t="s">
        <v>37</v>
      </c>
      <c r="M154" s="114" t="s">
        <v>37</v>
      </c>
      <c r="N154" s="114" t="s">
        <v>37</v>
      </c>
      <c r="O154" s="114" t="s">
        <v>37</v>
      </c>
      <c r="P154" s="114" t="s">
        <v>37</v>
      </c>
      <c r="Q154" s="47" t="s">
        <v>37</v>
      </c>
      <c r="R154" s="130" t="s">
        <v>37</v>
      </c>
    </row>
    <row r="155" spans="1:18" x14ac:dyDescent="0.2">
      <c r="A155" s="115"/>
      <c r="B155" s="109" t="s">
        <v>43</v>
      </c>
      <c r="C155" s="110" t="s">
        <v>37</v>
      </c>
      <c r="D155" s="110" t="s">
        <v>37</v>
      </c>
      <c r="E155" s="110" t="s">
        <v>37</v>
      </c>
      <c r="F155" s="110"/>
      <c r="G155" s="111">
        <v>107.1</v>
      </c>
      <c r="H155" s="111"/>
      <c r="I155" s="111"/>
      <c r="J155" s="112" t="s">
        <v>37</v>
      </c>
      <c r="K155" s="113" t="s">
        <v>37</v>
      </c>
      <c r="L155" s="114" t="s">
        <v>37</v>
      </c>
      <c r="M155" s="114" t="s">
        <v>37</v>
      </c>
      <c r="N155" s="114" t="s">
        <v>37</v>
      </c>
      <c r="O155" s="114" t="s">
        <v>37</v>
      </c>
      <c r="P155" s="114" t="s">
        <v>37</v>
      </c>
      <c r="Q155" s="47" t="s">
        <v>37</v>
      </c>
      <c r="R155" s="130" t="s">
        <v>37</v>
      </c>
    </row>
    <row r="156" spans="1:18" ht="12.75" thickBot="1" x14ac:dyDescent="0.25">
      <c r="A156" s="383" t="s">
        <v>193</v>
      </c>
      <c r="B156" s="384"/>
      <c r="C156" s="384"/>
      <c r="D156" s="384"/>
      <c r="E156" s="385"/>
      <c r="F156" s="122">
        <f>F7+F56</f>
        <v>1577.6</v>
      </c>
      <c r="G156" s="122">
        <f>G7+G56</f>
        <v>2041.3999999999999</v>
      </c>
      <c r="H156" s="122">
        <f>H7+H56</f>
        <v>1936.7</v>
      </c>
      <c r="I156" s="122">
        <f>I7+I56</f>
        <v>2050.4</v>
      </c>
      <c r="J156" s="123" t="s">
        <v>37</v>
      </c>
      <c r="K156" s="124" t="s">
        <v>37</v>
      </c>
      <c r="L156" s="125" t="s">
        <v>37</v>
      </c>
      <c r="M156" s="125" t="s">
        <v>37</v>
      </c>
      <c r="N156" s="125" t="s">
        <v>37</v>
      </c>
      <c r="O156" s="125" t="s">
        <v>37</v>
      </c>
      <c r="P156" s="125" t="s">
        <v>37</v>
      </c>
      <c r="Q156" s="50" t="s">
        <v>37</v>
      </c>
      <c r="R156" s="125" t="s">
        <v>37</v>
      </c>
    </row>
    <row r="157" spans="1:18" ht="12.75" thickBot="1" x14ac:dyDescent="0.25">
      <c r="A157" s="66" t="s">
        <v>194</v>
      </c>
      <c r="B157" s="66"/>
      <c r="C157" s="138"/>
      <c r="D157" s="138"/>
      <c r="E157" s="138"/>
      <c r="F157" s="138"/>
      <c r="G157" s="66"/>
      <c r="H157" s="66"/>
      <c r="I157" s="66"/>
    </row>
    <row r="158" spans="1:18" x14ac:dyDescent="0.2">
      <c r="A158" s="3"/>
      <c r="B158" s="4" t="s">
        <v>195</v>
      </c>
      <c r="C158" s="5" t="s">
        <v>37</v>
      </c>
      <c r="D158" s="5" t="s">
        <v>37</v>
      </c>
      <c r="E158" s="5" t="s">
        <v>37</v>
      </c>
      <c r="F158" s="6" t="s">
        <v>37</v>
      </c>
      <c r="G158" s="7">
        <f>SUM(G160:G165)</f>
        <v>1640.3</v>
      </c>
      <c r="H158" s="7">
        <f t="shared" ref="H158:I158" si="3">SUM(H160:H165)</f>
        <v>1680</v>
      </c>
      <c r="I158" s="8">
        <f t="shared" si="3"/>
        <v>1789.1999999999998</v>
      </c>
    </row>
    <row r="159" spans="1:18" x14ac:dyDescent="0.2">
      <c r="A159" s="9"/>
      <c r="B159" s="10" t="s">
        <v>196</v>
      </c>
      <c r="C159" s="11" t="s">
        <v>37</v>
      </c>
      <c r="D159" s="11" t="s">
        <v>37</v>
      </c>
      <c r="E159" s="11" t="s">
        <v>37</v>
      </c>
      <c r="F159" s="12" t="s">
        <v>37</v>
      </c>
      <c r="G159" s="13" t="s">
        <v>37</v>
      </c>
      <c r="H159" s="13" t="s">
        <v>37</v>
      </c>
      <c r="I159" s="14" t="s">
        <v>37</v>
      </c>
    </row>
    <row r="160" spans="1:18" ht="24" x14ac:dyDescent="0.2">
      <c r="A160" s="9"/>
      <c r="B160" s="15" t="s">
        <v>36</v>
      </c>
      <c r="C160" s="12" t="s">
        <v>37</v>
      </c>
      <c r="D160" s="12" t="s">
        <v>37</v>
      </c>
      <c r="E160" s="12" t="s">
        <v>37</v>
      </c>
      <c r="F160" s="12" t="s">
        <v>37</v>
      </c>
      <c r="G160" s="16">
        <f>SUMIF($B$8:$B$156,$B160,G$8:G$156)</f>
        <v>1298.6999999999998</v>
      </c>
      <c r="H160" s="16">
        <f t="shared" ref="G160:I166" si="4">SUMIF($B$8:$B$156,$B160,H$8:H$156)</f>
        <v>1360.6</v>
      </c>
      <c r="I160" s="63">
        <f t="shared" si="4"/>
        <v>1427.1</v>
      </c>
    </row>
    <row r="161" spans="1:17" x14ac:dyDescent="0.2">
      <c r="A161" s="9"/>
      <c r="B161" s="15" t="s">
        <v>38</v>
      </c>
      <c r="C161" s="12" t="s">
        <v>37</v>
      </c>
      <c r="D161" s="12" t="s">
        <v>37</v>
      </c>
      <c r="E161" s="12" t="s">
        <v>37</v>
      </c>
      <c r="F161" s="12" t="s">
        <v>37</v>
      </c>
      <c r="G161" s="16">
        <f t="shared" si="4"/>
        <v>319.2</v>
      </c>
      <c r="H161" s="16">
        <f t="shared" si="4"/>
        <v>319.39999999999998</v>
      </c>
      <c r="I161" s="63">
        <f t="shared" si="4"/>
        <v>319.60000000000002</v>
      </c>
    </row>
    <row r="162" spans="1:17" x14ac:dyDescent="0.2">
      <c r="A162" s="9"/>
      <c r="B162" s="15" t="s">
        <v>39</v>
      </c>
      <c r="C162" s="12" t="s">
        <v>37</v>
      </c>
      <c r="D162" s="12" t="s">
        <v>37</v>
      </c>
      <c r="E162" s="12" t="s">
        <v>37</v>
      </c>
      <c r="F162" s="12" t="s">
        <v>37</v>
      </c>
      <c r="G162" s="16">
        <f t="shared" si="4"/>
        <v>0</v>
      </c>
      <c r="H162" s="16">
        <f t="shared" si="4"/>
        <v>0</v>
      </c>
      <c r="I162" s="63">
        <f t="shared" si="4"/>
        <v>0</v>
      </c>
    </row>
    <row r="163" spans="1:17" ht="24" x14ac:dyDescent="0.2">
      <c r="A163" s="9"/>
      <c r="B163" s="15" t="s">
        <v>40</v>
      </c>
      <c r="C163" s="12" t="s">
        <v>37</v>
      </c>
      <c r="D163" s="12" t="s">
        <v>37</v>
      </c>
      <c r="E163" s="12" t="s">
        <v>37</v>
      </c>
      <c r="F163" s="12" t="s">
        <v>37</v>
      </c>
      <c r="G163" s="16">
        <f t="shared" si="4"/>
        <v>0</v>
      </c>
      <c r="H163" s="16">
        <f t="shared" si="4"/>
        <v>0</v>
      </c>
      <c r="I163" s="63">
        <f t="shared" si="4"/>
        <v>42.5</v>
      </c>
    </row>
    <row r="164" spans="1:17" ht="13.5" customHeight="1" x14ac:dyDescent="0.2">
      <c r="A164" s="9"/>
      <c r="B164" s="15" t="s">
        <v>41</v>
      </c>
      <c r="C164" s="12" t="s">
        <v>37</v>
      </c>
      <c r="D164" s="12" t="s">
        <v>37</v>
      </c>
      <c r="E164" s="12" t="s">
        <v>37</v>
      </c>
      <c r="F164" s="12" t="s">
        <v>37</v>
      </c>
      <c r="G164" s="16">
        <f t="shared" si="4"/>
        <v>0</v>
      </c>
      <c r="H164" s="16">
        <f t="shared" si="4"/>
        <v>0</v>
      </c>
      <c r="I164" s="63">
        <f t="shared" si="4"/>
        <v>0</v>
      </c>
    </row>
    <row r="165" spans="1:17" x14ac:dyDescent="0.2">
      <c r="A165" s="9"/>
      <c r="B165" s="15" t="s">
        <v>42</v>
      </c>
      <c r="C165" s="12" t="s">
        <v>37</v>
      </c>
      <c r="D165" s="12" t="s">
        <v>37</v>
      </c>
      <c r="E165" s="12" t="s">
        <v>37</v>
      </c>
      <c r="F165" s="12" t="s">
        <v>37</v>
      </c>
      <c r="G165" s="16">
        <f t="shared" si="4"/>
        <v>22.4</v>
      </c>
      <c r="H165" s="16">
        <f t="shared" si="4"/>
        <v>0</v>
      </c>
      <c r="I165" s="63">
        <f t="shared" si="4"/>
        <v>0</v>
      </c>
    </row>
    <row r="166" spans="1:17" ht="12.75" thickBot="1" x14ac:dyDescent="0.25">
      <c r="A166" s="17"/>
      <c r="B166" s="53" t="s">
        <v>43</v>
      </c>
      <c r="C166" s="18" t="s">
        <v>37</v>
      </c>
      <c r="D166" s="18" t="s">
        <v>37</v>
      </c>
      <c r="E166" s="18" t="s">
        <v>37</v>
      </c>
      <c r="F166" s="18" t="s">
        <v>37</v>
      </c>
      <c r="G166" s="64">
        <f t="shared" si="4"/>
        <v>401.1</v>
      </c>
      <c r="H166" s="64">
        <f t="shared" si="4"/>
        <v>256.7</v>
      </c>
      <c r="I166" s="65">
        <f t="shared" si="4"/>
        <v>261.2</v>
      </c>
    </row>
    <row r="167" spans="1:17" ht="24.75" thickBot="1" x14ac:dyDescent="0.25">
      <c r="A167" s="168"/>
      <c r="B167" s="169" t="s">
        <v>193</v>
      </c>
      <c r="C167" s="170" t="s">
        <v>37</v>
      </c>
      <c r="D167" s="170" t="s">
        <v>37</v>
      </c>
      <c r="E167" s="170" t="s">
        <v>37</v>
      </c>
      <c r="F167" s="166">
        <f>F156</f>
        <v>1577.6</v>
      </c>
      <c r="G167" s="166">
        <f>G166+G158</f>
        <v>2041.4</v>
      </c>
      <c r="H167" s="166">
        <f>H166+H158</f>
        <v>1936.7</v>
      </c>
      <c r="I167" s="167">
        <f t="shared" ref="I167" si="5">I166+I158</f>
        <v>2050.3999999999996</v>
      </c>
      <c r="K167" s="324" t="s">
        <v>1802</v>
      </c>
      <c r="L167" s="325"/>
      <c r="M167" s="325"/>
      <c r="N167" s="325"/>
      <c r="O167" s="325"/>
      <c r="P167" s="325"/>
      <c r="Q167" s="325"/>
    </row>
    <row r="168" spans="1:17" ht="12.75" thickBot="1" x14ac:dyDescent="0.25">
      <c r="A168" s="24"/>
      <c r="B168" s="24" t="s">
        <v>197</v>
      </c>
      <c r="C168" s="25" t="s">
        <v>37</v>
      </c>
      <c r="D168" s="25" t="s">
        <v>37</v>
      </c>
      <c r="E168" s="25" t="s">
        <v>37</v>
      </c>
      <c r="F168" s="26">
        <f>F140+F132+F18+F10</f>
        <v>0</v>
      </c>
      <c r="G168" s="26">
        <f t="shared" ref="G168:I168" si="6">G140+G132+G18+G10</f>
        <v>345</v>
      </c>
      <c r="H168" s="26">
        <f t="shared" si="6"/>
        <v>270.5</v>
      </c>
      <c r="I168" s="26">
        <f t="shared" si="6"/>
        <v>324.5</v>
      </c>
      <c r="K168" s="325"/>
      <c r="L168" s="325"/>
      <c r="M168" s="325"/>
      <c r="N168" s="325"/>
      <c r="O168" s="325"/>
      <c r="P168" s="325"/>
      <c r="Q168" s="325"/>
    </row>
    <row r="169" spans="1:17" ht="24.75" thickBot="1" x14ac:dyDescent="0.25">
      <c r="A169" s="27"/>
      <c r="B169" s="27" t="s">
        <v>198</v>
      </c>
      <c r="C169" s="28" t="s">
        <v>37</v>
      </c>
      <c r="D169" s="28" t="s">
        <v>37</v>
      </c>
      <c r="E169" s="28" t="s">
        <v>37</v>
      </c>
      <c r="F169" s="29" t="s">
        <v>199</v>
      </c>
      <c r="G169" s="30">
        <f>(G167-F167)/F167</f>
        <v>0.29399087221095349</v>
      </c>
      <c r="H169" s="30">
        <f>(H167-G167)/G167</f>
        <v>-5.1288331537180383E-2</v>
      </c>
      <c r="I169" s="55">
        <f t="shared" ref="I169" si="7">(I167-H167)/H167</f>
        <v>5.8708111736458714E-2</v>
      </c>
      <c r="K169" s="325"/>
      <c r="L169" s="325"/>
      <c r="M169" s="325"/>
      <c r="N169" s="325"/>
      <c r="O169" s="325"/>
      <c r="P169" s="325"/>
      <c r="Q169" s="325"/>
    </row>
    <row r="170" spans="1:17" ht="12.75" customHeight="1" x14ac:dyDescent="0.2">
      <c r="A170" s="31"/>
      <c r="B170" s="31"/>
      <c r="C170" s="32"/>
      <c r="D170" s="32"/>
      <c r="E170" s="32"/>
      <c r="F170" s="139">
        <f>F167-F156</f>
        <v>0</v>
      </c>
      <c r="G170" s="33">
        <f>G167-G156</f>
        <v>0</v>
      </c>
      <c r="H170" s="33">
        <f>H167-H156</f>
        <v>0</v>
      </c>
      <c r="I170" s="33">
        <f>I167-I156</f>
        <v>0</v>
      </c>
    </row>
    <row r="171" spans="1:17" x14ac:dyDescent="0.2">
      <c r="A171" s="34" t="s">
        <v>200</v>
      </c>
      <c r="B171" s="35" t="s">
        <v>201</v>
      </c>
      <c r="F171" s="56"/>
      <c r="G171" s="37"/>
      <c r="H171" s="37"/>
      <c r="I171" s="37"/>
    </row>
    <row r="172" spans="1:17" x14ac:dyDescent="0.2">
      <c r="A172" s="34" t="s">
        <v>202</v>
      </c>
      <c r="B172" s="35" t="s">
        <v>203</v>
      </c>
      <c r="F172" s="57"/>
      <c r="G172" s="58"/>
      <c r="H172" s="58"/>
      <c r="I172" s="58"/>
    </row>
    <row r="173" spans="1:17" ht="13.5" customHeight="1" x14ac:dyDescent="0.2">
      <c r="A173" s="34" t="s">
        <v>204</v>
      </c>
      <c r="B173" s="35" t="s">
        <v>205</v>
      </c>
      <c r="F173" s="59"/>
      <c r="G173" s="60"/>
      <c r="H173" s="60"/>
      <c r="I173" s="60"/>
    </row>
    <row r="174" spans="1:17" ht="13.5" customHeight="1" x14ac:dyDescent="0.2">
      <c r="A174" s="34" t="s">
        <v>206</v>
      </c>
      <c r="B174" s="38" t="s">
        <v>207</v>
      </c>
    </row>
    <row r="175" spans="1:17" x14ac:dyDescent="0.2">
      <c r="A175" s="34" t="s">
        <v>208</v>
      </c>
      <c r="B175" s="35" t="s">
        <v>209</v>
      </c>
    </row>
    <row r="176" spans="1:17" x14ac:dyDescent="0.2">
      <c r="A176" s="34" t="s">
        <v>210</v>
      </c>
      <c r="B176" s="35" t="s">
        <v>211</v>
      </c>
    </row>
    <row r="177" spans="1:2" x14ac:dyDescent="0.2">
      <c r="A177" s="34" t="s">
        <v>212</v>
      </c>
      <c r="B177" s="35" t="s">
        <v>213</v>
      </c>
    </row>
    <row r="178" spans="1:2" x14ac:dyDescent="0.2">
      <c r="A178" s="34" t="s">
        <v>214</v>
      </c>
      <c r="B178" s="35" t="s">
        <v>215</v>
      </c>
    </row>
    <row r="179" spans="1:2" x14ac:dyDescent="0.2">
      <c r="A179" s="34" t="s">
        <v>216</v>
      </c>
      <c r="B179" s="35" t="s">
        <v>217</v>
      </c>
    </row>
    <row r="180" spans="1:2" x14ac:dyDescent="0.2">
      <c r="A180" s="34" t="s">
        <v>218</v>
      </c>
      <c r="B180" s="35" t="s">
        <v>219</v>
      </c>
    </row>
    <row r="181" spans="1:2" x14ac:dyDescent="0.2">
      <c r="A181" s="34" t="s">
        <v>220</v>
      </c>
      <c r="B181" s="35" t="s">
        <v>221</v>
      </c>
    </row>
    <row r="182" spans="1:2" x14ac:dyDescent="0.2">
      <c r="A182" s="34" t="s">
        <v>1456</v>
      </c>
      <c r="B182" s="35" t="s">
        <v>1457</v>
      </c>
    </row>
  </sheetData>
  <dataConsolidate/>
  <mergeCells count="66">
    <mergeCell ref="K167:Q169"/>
    <mergeCell ref="S84:U84"/>
    <mergeCell ref="S92:U92"/>
    <mergeCell ref="S100:U100"/>
    <mergeCell ref="S108:U108"/>
    <mergeCell ref="S116:U116"/>
    <mergeCell ref="R5:R6"/>
    <mergeCell ref="A4:P4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M5"/>
    <mergeCell ref="N5:P5"/>
    <mergeCell ref="Q5:Q6"/>
    <mergeCell ref="A156:E156"/>
    <mergeCell ref="G57:G59"/>
    <mergeCell ref="H57:H59"/>
    <mergeCell ref="I57:I59"/>
    <mergeCell ref="J57:J59"/>
    <mergeCell ref="A57:A59"/>
    <mergeCell ref="B57:B59"/>
    <mergeCell ref="F57:F59"/>
    <mergeCell ref="J8:J9"/>
    <mergeCell ref="R8:R9"/>
    <mergeCell ref="H8:H9"/>
    <mergeCell ref="I8:I9"/>
    <mergeCell ref="R57:R59"/>
    <mergeCell ref="H46:H47"/>
    <mergeCell ref="H26:H29"/>
    <mergeCell ref="I26:I29"/>
    <mergeCell ref="J26:J29"/>
    <mergeCell ref="R26:R29"/>
    <mergeCell ref="I46:I47"/>
    <mergeCell ref="J46:J47"/>
    <mergeCell ref="R46:R47"/>
    <mergeCell ref="G8:G9"/>
    <mergeCell ref="F26:F29"/>
    <mergeCell ref="G26:G29"/>
    <mergeCell ref="A46:A47"/>
    <mergeCell ref="B46:B47"/>
    <mergeCell ref="F46:F47"/>
    <mergeCell ref="G46:G47"/>
    <mergeCell ref="A26:A29"/>
    <mergeCell ref="B26:B29"/>
    <mergeCell ref="A8:A9"/>
    <mergeCell ref="B8:B9"/>
    <mergeCell ref="F8:F9"/>
    <mergeCell ref="S10:U10"/>
    <mergeCell ref="S18:U18"/>
    <mergeCell ref="S132:U132"/>
    <mergeCell ref="S140:U140"/>
    <mergeCell ref="S14:U14"/>
    <mergeCell ref="S30:U30"/>
    <mergeCell ref="S38:U38"/>
    <mergeCell ref="S48:U48"/>
    <mergeCell ref="S76:U76"/>
    <mergeCell ref="S124:U124"/>
    <mergeCell ref="S60:U60"/>
  </mergeCells>
  <phoneticPr fontId="3" type="noConversion"/>
  <pageMargins left="0.25" right="0.25" top="0.75" bottom="0.75" header="0.3" footer="0.3"/>
  <pageSetup paperSize="9" scale="89" fitToHeight="0" orientation="portrait" r:id="rId1"/>
  <rowBreaks count="1" manualBreakCount="1">
    <brk id="146" max="24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8D7C48-9F52-473D-AE9A-7C75A261B70D}">
  <dimension ref="A1:J56"/>
  <sheetViews>
    <sheetView topLeftCell="A23" zoomScale="120" zoomScaleNormal="120" workbookViewId="0">
      <selection activeCell="B40" sqref="B40"/>
    </sheetView>
  </sheetViews>
  <sheetFormatPr defaultColWidth="9.140625" defaultRowHeight="12.75" x14ac:dyDescent="0.2"/>
  <cols>
    <col min="1" max="1" width="19.5703125" style="209" customWidth="1"/>
    <col min="2" max="2" width="23.28515625" style="209" customWidth="1"/>
    <col min="3" max="3" width="5.42578125" style="209" customWidth="1"/>
    <col min="4" max="6" width="7" style="221" customWidth="1"/>
    <col min="7" max="7" width="32.7109375" style="299" customWidth="1"/>
    <col min="8" max="16384" width="9.140625" style="1"/>
  </cols>
  <sheetData>
    <row r="1" spans="1:10" x14ac:dyDescent="0.2">
      <c r="C1" s="210"/>
      <c r="D1" s="211"/>
      <c r="E1" s="211"/>
      <c r="F1" s="212" t="s">
        <v>0</v>
      </c>
    </row>
    <row r="2" spans="1:10" x14ac:dyDescent="0.2">
      <c r="C2" s="210"/>
      <c r="D2" s="211"/>
      <c r="E2" s="211"/>
      <c r="F2" s="212" t="s">
        <v>1</v>
      </c>
    </row>
    <row r="3" spans="1:10" x14ac:dyDescent="0.2">
      <c r="C3" s="210"/>
      <c r="D3" s="211"/>
      <c r="E3" s="211"/>
      <c r="F3" s="212" t="s">
        <v>1616</v>
      </c>
    </row>
    <row r="4" spans="1:10" x14ac:dyDescent="0.2">
      <c r="C4" s="210"/>
      <c r="D4" s="211"/>
      <c r="E4" s="211"/>
      <c r="F4" s="213"/>
    </row>
    <row r="5" spans="1:10" ht="26.25" customHeight="1" x14ac:dyDescent="0.2">
      <c r="A5" s="407" t="s">
        <v>1549</v>
      </c>
      <c r="B5" s="407"/>
      <c r="C5" s="407"/>
      <c r="D5" s="407"/>
      <c r="E5" s="407"/>
      <c r="F5" s="407"/>
      <c r="G5" s="407"/>
      <c r="H5" s="214"/>
      <c r="I5" s="214"/>
      <c r="J5" s="214"/>
    </row>
    <row r="6" spans="1:10" x14ac:dyDescent="0.2">
      <c r="A6" s="408" t="s">
        <v>12</v>
      </c>
      <c r="B6" s="408" t="s">
        <v>13</v>
      </c>
      <c r="C6" s="408"/>
      <c r="D6" s="408" t="s">
        <v>14</v>
      </c>
      <c r="E6" s="408"/>
      <c r="F6" s="408"/>
      <c r="G6" s="409" t="s">
        <v>15</v>
      </c>
    </row>
    <row r="7" spans="1:10" ht="27" x14ac:dyDescent="0.2">
      <c r="A7" s="408"/>
      <c r="B7" s="215" t="s">
        <v>17</v>
      </c>
      <c r="C7" s="215" t="s">
        <v>18</v>
      </c>
      <c r="D7" s="215">
        <v>2024</v>
      </c>
      <c r="E7" s="215">
        <v>2025</v>
      </c>
      <c r="F7" s="215">
        <v>2026</v>
      </c>
      <c r="G7" s="409"/>
    </row>
    <row r="8" spans="1:10" ht="23.25" customHeight="1" x14ac:dyDescent="0.2">
      <c r="A8" s="224" t="str">
        <f>'006 pr. asig'!A8</f>
        <v>006-01-01 (P)</v>
      </c>
      <c r="B8" s="398" t="str">
        <f>'006 pr. asig'!B8</f>
        <v>Išplėtoti investicijoms bei aukštesnę pridėtinę vertę kuriančiam verslui skirtą infrastruktūrą</v>
      </c>
      <c r="C8" s="399"/>
      <c r="D8" s="399"/>
      <c r="E8" s="399"/>
      <c r="F8" s="399"/>
      <c r="G8" s="400"/>
    </row>
    <row r="9" spans="1:10" ht="39" customHeight="1" x14ac:dyDescent="0.2">
      <c r="A9" s="216" t="str">
        <f>'006 pr. asig'!K8</f>
        <v>E-006-01-01-01</v>
      </c>
      <c r="B9" s="216" t="str">
        <f>'006 pr. asig'!L8</f>
        <v>Materialinių investicijų (MI), tenkančių 1-am gyventojui,  santykis su šalies vidurkiu</v>
      </c>
      <c r="C9" s="216" t="str">
        <f>'006 pr. asig'!M8</f>
        <v>proc.</v>
      </c>
      <c r="D9" s="216">
        <f>'006 pr. asig'!N8</f>
        <v>37</v>
      </c>
      <c r="E9" s="216">
        <f>'006 pr. asig'!O8</f>
        <v>38</v>
      </c>
      <c r="F9" s="216">
        <f>'006 pr. asig'!P8</f>
        <v>40</v>
      </c>
      <c r="G9" s="300" t="str">
        <f>'006 pr. asig'!Q8</f>
        <v>Materialinių investicijų (MI), tenkančių 1-am gyventojui,  santykis su šalies vidurkiu (proc.)</v>
      </c>
    </row>
    <row r="10" spans="1:10" ht="33.75" x14ac:dyDescent="0.2">
      <c r="A10" s="216" t="str">
        <f>'006 pr. asig'!K9</f>
        <v>E-006-01-01-02</v>
      </c>
      <c r="B10" s="216" t="str">
        <f>'006 pr. asig'!L9</f>
        <v>Tiesioginių užsienio investicijų (TUI), tenkančių 1-am gyv., santykis su šalies vidurkiu</v>
      </c>
      <c r="C10" s="216" t="str">
        <f>'006 pr. asig'!M9</f>
        <v>proc.</v>
      </c>
      <c r="D10" s="216">
        <f>'006 pr. asig'!N9</f>
        <v>8.3000000000000007</v>
      </c>
      <c r="E10" s="216">
        <f>'006 pr. asig'!O9</f>
        <v>8.5</v>
      </c>
      <c r="F10" s="216">
        <f>'006 pr. asig'!P9</f>
        <v>8.8000000000000007</v>
      </c>
      <c r="G10" s="300" t="str">
        <f>'006 pr. asig'!Q9</f>
        <v>Tiesioginių užsienio investicijų (TUI), tenkančių 1-am gyv., santykis su šalies vidurkiu (proc.)</v>
      </c>
    </row>
    <row r="11" spans="1:10" s="217" customFormat="1" ht="24.75" customHeight="1" x14ac:dyDescent="0.2">
      <c r="A11" s="223" t="str">
        <f>'006 pr. asig'!A10</f>
        <v>006-01-01-01 (RE)</v>
      </c>
      <c r="B11" s="404" t="str">
        <f>'006 pr. asig'!B10</f>
        <v>Projekto "Komercinės teritorijos prie VIA Baltica kelio teritorijos infrastruktūros įrengimas" įgyvendinimas</v>
      </c>
      <c r="C11" s="405"/>
      <c r="D11" s="405"/>
      <c r="E11" s="405"/>
      <c r="F11" s="405"/>
      <c r="G11" s="406"/>
    </row>
    <row r="12" spans="1:10" ht="33.75" x14ac:dyDescent="0.2">
      <c r="A12" s="216" t="str">
        <f>'006 pr. asig'!K10</f>
        <v>R-006-01-01-01-01</v>
      </c>
      <c r="B12" s="222" t="str">
        <f>'006 pr. asig'!L10</f>
        <v>Naujai išvystytų investicijų pritraukimui/ verslo plėtrai tinkamų teritorijų skaičius</v>
      </c>
      <c r="C12" s="222" t="str">
        <f>'006 pr. asig'!M10</f>
        <v>vnt.</v>
      </c>
      <c r="D12" s="222">
        <f>'006 pr. asig'!N10</f>
        <v>0</v>
      </c>
      <c r="E12" s="222">
        <f>'006 pr. asig'!O10</f>
        <v>0</v>
      </c>
      <c r="F12" s="222">
        <f>'006 pr. asig'!P10</f>
        <v>0</v>
      </c>
      <c r="G12" s="301" t="str">
        <f>'006 pr. asig'!Q10</f>
        <v xml:space="preserve">Naujai išvystytų teritorijų skaičius (vnt.) </v>
      </c>
    </row>
    <row r="13" spans="1:10" s="217" customFormat="1" x14ac:dyDescent="0.2">
      <c r="A13" s="223" t="str">
        <f>'006 pr. asig'!A18</f>
        <v>006-01-01-02 (RE)</v>
      </c>
      <c r="B13" s="404" t="str">
        <f>'006 pr. asig'!B18</f>
        <v>Projekto "Regiono investicijoms tinkamų teritorijų įveiklinimo paslauga" įgyvendinimas</v>
      </c>
      <c r="C13" s="405"/>
      <c r="D13" s="405"/>
      <c r="E13" s="405"/>
      <c r="F13" s="405"/>
      <c r="G13" s="406"/>
    </row>
    <row r="14" spans="1:10" ht="33.75" x14ac:dyDescent="0.2">
      <c r="A14" s="216" t="str">
        <f>'006 pr. asig'!K18</f>
        <v>R-006-01-01-02-01</v>
      </c>
      <c r="B14" s="222" t="str">
        <f>'006 pr. asig'!L18</f>
        <v>Įveiklintų investicijų pritraukimui/ verslo plėtrai tinkamų teritorijų skaičius</v>
      </c>
      <c r="C14" s="222" t="str">
        <f>'006 pr. asig'!M18</f>
        <v>vnt.</v>
      </c>
      <c r="D14" s="222">
        <f>'006 pr. asig'!N18</f>
        <v>0</v>
      </c>
      <c r="E14" s="222">
        <f>'006 pr. asig'!O18</f>
        <v>0</v>
      </c>
      <c r="F14" s="222">
        <f>'006 pr. asig'!P18</f>
        <v>0</v>
      </c>
      <c r="G14" s="301" t="str">
        <f>'006 pr. asig'!Q18</f>
        <v xml:space="preserve">Naujai išvystytų teritorijų skaičius (vnt.) </v>
      </c>
    </row>
    <row r="15" spans="1:10" x14ac:dyDescent="0.2">
      <c r="A15" s="224" t="str">
        <f>'006 pr. asig'!A26</f>
        <v>006-01-02 (P)</v>
      </c>
      <c r="B15" s="398" t="str">
        <f>'006 pr. asig'!B26</f>
        <v>Išvystyti tvarų ir konkurencingą žemės ūkį</v>
      </c>
      <c r="C15" s="399"/>
      <c r="D15" s="399"/>
      <c r="E15" s="399"/>
      <c r="F15" s="399"/>
      <c r="G15" s="400"/>
    </row>
    <row r="16" spans="1:10" ht="56.25" x14ac:dyDescent="0.2">
      <c r="A16" s="216" t="str">
        <f>'006 pr. asig'!K26</f>
        <v>E-006-01-02-01</v>
      </c>
      <c r="B16" s="216" t="str">
        <f>'006 pr. asig'!L26</f>
        <v>Žemės ūkio produkcijos produktyvumo santykis su šalies vidurkiu  (iš 1 ha žemės ūkio naudmenų pagamintos bendrosios žemės ūkio produkcijos vertė)</v>
      </c>
      <c r="C16" s="216" t="str">
        <f>'006 pr. asig'!M26</f>
        <v>proc.</v>
      </c>
      <c r="D16" s="216">
        <f>'006 pr. asig'!N26</f>
        <v>155.80000000000001</v>
      </c>
      <c r="E16" s="216">
        <f>'006 pr. asig'!O26</f>
        <v>156</v>
      </c>
      <c r="F16" s="216">
        <f>'006 pr. asig'!P26</f>
        <v>156.5</v>
      </c>
      <c r="G16" s="300" t="str">
        <f>'006 pr. asig'!Q26</f>
        <v>Žemės ūkio produkcijos produktyvumo santykis su šalies vidurkiu  (iš 1 ha žemės ūkio naudmenų pagamintos bendrosios žemės ūkio produkcijos vertė) (proc.)</v>
      </c>
    </row>
    <row r="17" spans="1:7" x14ac:dyDescent="0.2">
      <c r="A17" s="216" t="str">
        <f>'006 pr. asig'!K27</f>
        <v>E-006-01-02-02</v>
      </c>
      <c r="B17" s="216" t="str">
        <f>'006 pr. asig'!L27</f>
        <v xml:space="preserve">Jaunųjų ūkininkų dalis </v>
      </c>
      <c r="C17" s="216" t="str">
        <f>'006 pr. asig'!M27</f>
        <v>proc.</v>
      </c>
      <c r="D17" s="216">
        <f>'006 pr. asig'!N27</f>
        <v>18</v>
      </c>
      <c r="E17" s="216">
        <f>'006 pr. asig'!O27</f>
        <v>18.2</v>
      </c>
      <c r="F17" s="216">
        <f>'006 pr. asig'!P27</f>
        <v>18.5</v>
      </c>
      <c r="G17" s="300" t="str">
        <f>'006 pr. asig'!Q27</f>
        <v>Jaunųjų ūkininkų dalis (proc.)</v>
      </c>
    </row>
    <row r="18" spans="1:7" x14ac:dyDescent="0.2">
      <c r="A18" s="216" t="str">
        <f>'006 pr. asig'!K28</f>
        <v>E-006-01-02-03</v>
      </c>
      <c r="B18" s="216" t="str">
        <f>'006 pr. asig'!L28</f>
        <v>Žemės ūkio kooperatyvų skaičius</v>
      </c>
      <c r="C18" s="216" t="str">
        <f>'006 pr. asig'!M28</f>
        <v>vnt.</v>
      </c>
      <c r="D18" s="216">
        <f>'006 pr. asig'!N28</f>
        <v>4</v>
      </c>
      <c r="E18" s="216">
        <f>'006 pr. asig'!O28</f>
        <v>4</v>
      </c>
      <c r="F18" s="216">
        <f>'006 pr. asig'!P28</f>
        <v>4</v>
      </c>
      <c r="G18" s="300" t="str">
        <f>'006 pr. asig'!Q28</f>
        <v xml:space="preserve">Žemės ūkio kooperatyvų skaičius (vnt.) </v>
      </c>
    </row>
    <row r="19" spans="1:7" ht="22.5" x14ac:dyDescent="0.2">
      <c r="A19" s="216" t="str">
        <f>'006 pr. asig'!K29</f>
        <v>E-006-01-02-04</v>
      </c>
      <c r="B19" s="216" t="str">
        <f>'006 pr. asig'!L29</f>
        <v>Blogos būklės sausinamo ploto dalis nuo bendrai sausinamo ploto</v>
      </c>
      <c r="C19" s="216" t="str">
        <f>'006 pr. asig'!M29</f>
        <v>proc.</v>
      </c>
      <c r="D19" s="216">
        <f>'006 pr. asig'!N29</f>
        <v>14.2</v>
      </c>
      <c r="E19" s="216">
        <f>'006 pr. asig'!O29</f>
        <v>14</v>
      </c>
      <c r="F19" s="216">
        <f>'006 pr. asig'!P29</f>
        <v>13.5</v>
      </c>
      <c r="G19" s="300" t="str">
        <f>'006 pr. asig'!Q29</f>
        <v>Blogos būklės sausinamo ploto dalis nuo bendrai sausinamo ploto (proc.)</v>
      </c>
    </row>
    <row r="20" spans="1:7" ht="12.75" customHeight="1" x14ac:dyDescent="0.2">
      <c r="A20" s="223" t="str">
        <f>'006 pr. asig'!A30</f>
        <v>006-01-02-01 (TD)</v>
      </c>
      <c r="B20" s="404" t="str">
        <f>'006 pr. asig'!B30</f>
        <v>Melioracijos ir hidrotechninių statinių ir įrenginių remontas ir priežiūra</v>
      </c>
      <c r="C20" s="405"/>
      <c r="D20" s="405"/>
      <c r="E20" s="405"/>
      <c r="F20" s="405"/>
      <c r="G20" s="406"/>
    </row>
    <row r="21" spans="1:7" ht="45" x14ac:dyDescent="0.2">
      <c r="A21" s="216" t="str">
        <f>'006 pr. asig'!K30</f>
        <v>R-006-01-02-01-01</v>
      </c>
      <c r="B21" s="222" t="str">
        <f>'006 pr. asig'!L30</f>
        <v>Suremontuotų/rekonstruotų melioracijos ir hidrotechninių statinių ir įrenginių skaičius</v>
      </c>
      <c r="C21" s="222" t="str">
        <f>'006 pr. asig'!M30</f>
        <v>vnt.</v>
      </c>
      <c r="D21" s="222" t="str">
        <f>'006 pr. asig'!N30</f>
        <v>20</v>
      </c>
      <c r="E21" s="222" t="str">
        <f>'006 pr. asig'!O30</f>
        <v>20</v>
      </c>
      <c r="F21" s="222" t="str">
        <f>'006 pr. asig'!P30</f>
        <v>20</v>
      </c>
      <c r="G21" s="301" t="str">
        <f>'006 pr. asig'!Q30</f>
        <v>Atnaujintų melioracijos statinių ir sistemų plotas (ha); Atnaujintų melioracijos griovių ilgis (km); Atnaujintų hidrotechninių statinių skaičius (vnt.)</v>
      </c>
    </row>
    <row r="22" spans="1:7" ht="28.5" customHeight="1" x14ac:dyDescent="0.2">
      <c r="A22" s="223" t="str">
        <f>'006 pr. asig'!A38</f>
        <v>006-01-02-02 (PP)</v>
      </c>
      <c r="B22" s="404" t="str">
        <f>'006 pr. asig'!B38</f>
        <v>Melioracijos ir hidrotechninių statinių ir įrenginių rekonstravimas</v>
      </c>
      <c r="C22" s="405"/>
      <c r="D22" s="405"/>
      <c r="E22" s="405"/>
      <c r="F22" s="405"/>
      <c r="G22" s="406"/>
    </row>
    <row r="23" spans="1:7" ht="45" x14ac:dyDescent="0.2">
      <c r="A23" s="216" t="str">
        <f>'006 pr. asig'!K38</f>
        <v>R-006-01-02-02-01</v>
      </c>
      <c r="B23" s="222" t="str">
        <f>'006 pr. asig'!L38</f>
        <v>Rekonstruotų griovių ilgis</v>
      </c>
      <c r="C23" s="222" t="str">
        <f>'006 pr. asig'!M38</f>
        <v>vnt.</v>
      </c>
      <c r="D23" s="222">
        <f>'006 pr. asig'!N38</f>
        <v>0</v>
      </c>
      <c r="E23" s="222">
        <f>'006 pr. asig'!O38</f>
        <v>0</v>
      </c>
      <c r="F23" s="222">
        <f>'006 pr. asig'!P38</f>
        <v>0</v>
      </c>
      <c r="G23" s="301" t="str">
        <f>'006 pr. asig'!Q38</f>
        <v>Atnaujintų melioracijos statinių ir sistemų plotas (ha); Atnaujintų melioracijos griovių ilgis (km); Atnaujintų hidrotechninių statinių skaičius (vnt.)</v>
      </c>
    </row>
    <row r="24" spans="1:7" x14ac:dyDescent="0.2">
      <c r="A24" s="224" t="str">
        <f>'006 pr. asig'!A46</f>
        <v>006-01-03 (P)</v>
      </c>
      <c r="B24" s="398" t="str">
        <f>'006 pr. asig'!B46</f>
        <v>Paskatinti verslumą, gebėjimus prisitaikyti prie besikeičiančios rinkos</v>
      </c>
      <c r="C24" s="399"/>
      <c r="D24" s="399"/>
      <c r="E24" s="399"/>
      <c r="F24" s="399"/>
      <c r="G24" s="400"/>
    </row>
    <row r="25" spans="1:7" ht="44.25" customHeight="1" x14ac:dyDescent="0.2">
      <c r="A25" s="216" t="str">
        <f>'006 pr. asig'!K46</f>
        <v>E-006-01-03-01</v>
      </c>
      <c r="B25" s="216" t="str">
        <f>'006 pr. asig'!L46</f>
        <v>Verslumo lygio (veikiančių SVV įmonių skaičiaus, tenkančio 1000 gyv.) santykis su šalies vidurkiu</v>
      </c>
      <c r="C25" s="216" t="str">
        <f>'006 pr. asig'!M46</f>
        <v>proc.</v>
      </c>
      <c r="D25" s="216">
        <f>'006 pr. asig'!N46</f>
        <v>51.5</v>
      </c>
      <c r="E25" s="216">
        <f>'006 pr. asig'!O46</f>
        <v>52</v>
      </c>
      <c r="F25" s="216">
        <f>'006 pr. asig'!P46</f>
        <v>53</v>
      </c>
      <c r="G25" s="300" t="str">
        <f>'006 pr. asig'!Q46</f>
        <v>Verslumo lygio (veikiančių SVV įmonių skaičiaus, tenkančio 1000 gyv.) santykis su šalies vidurkiu (proc.)</v>
      </c>
    </row>
    <row r="26" spans="1:7" ht="29.25" customHeight="1" x14ac:dyDescent="0.2">
      <c r="A26" s="216" t="str">
        <f>'006 pr. asig'!K47</f>
        <v>E-006-01-03-02</v>
      </c>
      <c r="B26" s="216" t="str">
        <f>'006 pr. asig'!L47</f>
        <v>Veikiančių ūkio subjektų skaičiaus metinis pokytis</v>
      </c>
      <c r="C26" s="216" t="str">
        <f>'006 pr. asig'!M47</f>
        <v>proc.</v>
      </c>
      <c r="D26" s="216">
        <f>'006 pr. asig'!N47</f>
        <v>12.8</v>
      </c>
      <c r="E26" s="216">
        <f>'006 pr. asig'!O47</f>
        <v>13</v>
      </c>
      <c r="F26" s="216">
        <f>'006 pr. asig'!P47</f>
        <v>13.4</v>
      </c>
      <c r="G26" s="300" t="str">
        <f>'006 pr. asig'!Q47</f>
        <v>Veikiančių ūkio subjektų skaičiaus metinis pokytis (proc.)</v>
      </c>
    </row>
    <row r="27" spans="1:7" ht="20.25" customHeight="1" x14ac:dyDescent="0.2">
      <c r="A27" s="223" t="str">
        <f>'006 pr. asig'!A48</f>
        <v>006-01-03-01 (TP)</v>
      </c>
      <c r="B27" s="404" t="str">
        <f>'006 pr. asig'!B48</f>
        <v>Smulkaus verslo subjektų rėmimas</v>
      </c>
      <c r="C27" s="405"/>
      <c r="D27" s="405"/>
      <c r="E27" s="405"/>
      <c r="F27" s="405"/>
      <c r="G27" s="406"/>
    </row>
    <row r="28" spans="1:7" ht="22.5" x14ac:dyDescent="0.2">
      <c r="A28" s="216" t="str">
        <f>'006 pr. asig'!K48</f>
        <v>R-006-01-03-01-01</v>
      </c>
      <c r="B28" s="222" t="str">
        <f>'006 pr. asig'!L48</f>
        <v>Paramą gavusių smulkaus verslo subjektų skaičius</v>
      </c>
      <c r="C28" s="222" t="str">
        <f>'006 pr. asig'!M48</f>
        <v>vnt.</v>
      </c>
      <c r="D28" s="222" t="str">
        <f>'006 pr. asig'!N48</f>
        <v>5</v>
      </c>
      <c r="E28" s="222" t="str">
        <f>'006 pr. asig'!O48</f>
        <v>5</v>
      </c>
      <c r="F28" s="222" t="str">
        <f>'006 pr. asig'!P48</f>
        <v>5</v>
      </c>
      <c r="G28" s="301" t="str">
        <f>'006 pr. asig'!Q48</f>
        <v>X</v>
      </c>
    </row>
    <row r="29" spans="1:7" ht="33" customHeight="1" x14ac:dyDescent="0.2">
      <c r="A29" s="224" t="str">
        <f>'006 pr. asig'!A57</f>
        <v>006-06-02 (P)</v>
      </c>
      <c r="B29" s="398" t="str">
        <f>'006 pr. asig'!B57</f>
        <v>Išvystyti kokybišką gyvenamąją aplinką ir viešąją inžinerinę infrastruktūrą, išsaugant kraštovaizdį bei ekosistemas ir laikantis ekologiškumo principų</v>
      </c>
      <c r="C29" s="399"/>
      <c r="D29" s="399"/>
      <c r="E29" s="399"/>
      <c r="F29" s="399"/>
      <c r="G29" s="400"/>
    </row>
    <row r="30" spans="1:7" ht="33.75" x14ac:dyDescent="0.2">
      <c r="A30" s="216" t="str">
        <f>'006 pr. asig'!K57</f>
        <v>E-006-06-02-01</v>
      </c>
      <c r="B30" s="216" t="str">
        <f>'006 pr. asig'!L57</f>
        <v>Savivaldybės atskirųjų želdynų plotas, tenkantis 1 gyventojui (Pasvalio m./ Joniškėlio mstl.)</v>
      </c>
      <c r="C30" s="216" t="str">
        <f>'006 pr. asig'!M57</f>
        <v>kv.m</v>
      </c>
      <c r="D30" s="216" t="str">
        <f>'006 pr. asig'!N57</f>
        <v>122.5/ 117</v>
      </c>
      <c r="E30" s="216" t="str">
        <f>'006 pr. asig'!O57</f>
        <v>123/ 117.2</v>
      </c>
      <c r="F30" s="216" t="str">
        <f>'006 pr. asig'!P57</f>
        <v>124/ 117.5</v>
      </c>
      <c r="G30" s="300" t="str">
        <f>'006 pr. asig'!Q57</f>
        <v>Savivaldybės atskirųjų želdynų plotas (kv. m) , tenkantis 1 gyventojui</v>
      </c>
    </row>
    <row r="31" spans="1:7" x14ac:dyDescent="0.2">
      <c r="A31" s="216" t="str">
        <f>'006 pr. asig'!K58</f>
        <v>E-006-06-02-02</v>
      </c>
      <c r="B31" s="216" t="str">
        <f>'006 pr. asig'!L58</f>
        <v>Išrūšiuotų atliekų dalis</v>
      </c>
      <c r="C31" s="216" t="str">
        <f>'006 pr. asig'!M58</f>
        <v>proc.</v>
      </c>
      <c r="D31" s="216">
        <f>'006 pr. asig'!N58</f>
        <v>53</v>
      </c>
      <c r="E31" s="216">
        <f>'006 pr. asig'!O58</f>
        <v>54</v>
      </c>
      <c r="F31" s="216">
        <f>'006 pr. asig'!P58</f>
        <v>55</v>
      </c>
      <c r="G31" s="300" t="str">
        <f>'006 pr. asig'!Q58</f>
        <v>Išrūšiuotų atliekų dalis (proc.)</v>
      </c>
    </row>
    <row r="32" spans="1:7" ht="33.75" x14ac:dyDescent="0.2">
      <c r="A32" s="216" t="str">
        <f>'006 pr. asig'!K59</f>
        <v>E-006-06-02-03</v>
      </c>
      <c r="B32" s="216" t="str">
        <f>'006 pr. asig'!L59</f>
        <v>Paruoštų pakartotinai naudoti ir perdirbtų komunalinių atliekų dalis (proc.)</v>
      </c>
      <c r="C32" s="216" t="str">
        <f>'006 pr. asig'!M59</f>
        <v>proc.</v>
      </c>
      <c r="D32" s="216">
        <f>'006 pr. asig'!N59</f>
        <v>53.5</v>
      </c>
      <c r="E32" s="216">
        <f>'006 pr. asig'!O59</f>
        <v>54</v>
      </c>
      <c r="F32" s="216">
        <f>'006 pr. asig'!P59</f>
        <v>55</v>
      </c>
      <c r="G32" s="300" t="str">
        <f>'006 pr. asig'!Q59</f>
        <v>Paruoštų pakartotinai naudoti ir perdirbtų komunalinių atliekų dalis (proc.)</v>
      </c>
    </row>
    <row r="33" spans="1:7" x14ac:dyDescent="0.2">
      <c r="A33" s="223" t="str">
        <f>'006 pr. asig'!A60</f>
        <v>006-06-02-01 (TP)</v>
      </c>
      <c r="B33" s="404" t="str">
        <f>'006 pr. asig'!B60</f>
        <v>Bešeimininkių, pavojingų atliekų tvarkymas</v>
      </c>
      <c r="C33" s="405"/>
      <c r="D33" s="405"/>
      <c r="E33" s="405"/>
      <c r="F33" s="405"/>
      <c r="G33" s="406"/>
    </row>
    <row r="34" spans="1:7" ht="22.5" x14ac:dyDescent="0.2">
      <c r="A34" s="216" t="str">
        <f>'006 pr. asig'!K60</f>
        <v>R-006-06-02-01-01</v>
      </c>
      <c r="B34" s="222" t="str">
        <f>'006 pr. asig'!L60</f>
        <v>Sutvarkytų atliekų kiekis, kai teršėjas nežinomas</v>
      </c>
      <c r="C34" s="222" t="str">
        <f>'006 pr. asig'!M60</f>
        <v>t</v>
      </c>
      <c r="D34" s="222" t="str">
        <f>'006 pr. asig'!N60</f>
        <v>350</v>
      </c>
      <c r="E34" s="222" t="str">
        <f>'006 pr. asig'!O60</f>
        <v>350</v>
      </c>
      <c r="F34" s="222" t="str">
        <f>'006 pr. asig'!P60</f>
        <v>350</v>
      </c>
      <c r="G34" s="301" t="str">
        <f>'006 pr. asig'!Q60</f>
        <v>X</v>
      </c>
    </row>
    <row r="35" spans="1:7" x14ac:dyDescent="0.2">
      <c r="A35" s="223" t="str">
        <f>'006 pr. asig'!A68</f>
        <v>006-06-02-02 (TP)</v>
      </c>
      <c r="B35" s="404" t="str">
        <f>'006 pr. asig'!B68</f>
        <v>Komunalinių atliekų tvarkymas</v>
      </c>
      <c r="C35" s="405"/>
      <c r="D35" s="405"/>
      <c r="E35" s="405"/>
      <c r="F35" s="405"/>
      <c r="G35" s="406"/>
    </row>
    <row r="36" spans="1:7" ht="22.5" customHeight="1" x14ac:dyDescent="0.2">
      <c r="A36" s="216" t="str">
        <f>'006 pr. asig'!K68</f>
        <v>R-006-06-02-02-01</v>
      </c>
      <c r="B36" s="216" t="str">
        <f>'006 pr. asig'!L68</f>
        <v>Surinktų atliekų kiekis</v>
      </c>
      <c r="C36" s="216" t="str">
        <f>'006 pr. asig'!M68</f>
        <v>t</v>
      </c>
      <c r="D36" s="216" t="str">
        <f>'006 pr. asig'!N68</f>
        <v>5000</v>
      </c>
      <c r="E36" s="216" t="str">
        <f>'006 pr. asig'!O68</f>
        <v>4500</v>
      </c>
      <c r="F36" s="216" t="str">
        <f>'006 pr. asig'!P68</f>
        <v>4500</v>
      </c>
      <c r="G36" s="300" t="str">
        <f>'006 pr. asig'!Q68</f>
        <v>X</v>
      </c>
    </row>
    <row r="37" spans="1:7" ht="18" customHeight="1" x14ac:dyDescent="0.2">
      <c r="A37" s="223" t="str">
        <f>'006 pr. asig'!A76</f>
        <v>006-06-02-03 (TP)</v>
      </c>
      <c r="B37" s="404" t="str">
        <f>'006 pr. asig'!B76</f>
        <v>Pasvalio rajono savivaldybės aplinkos monitoringo programos rengimas, atnaujinimas ir įgyvendinimas</v>
      </c>
      <c r="C37" s="405"/>
      <c r="D37" s="405"/>
      <c r="E37" s="405"/>
      <c r="F37" s="405"/>
      <c r="G37" s="406"/>
    </row>
    <row r="38" spans="1:7" ht="20.25" customHeight="1" x14ac:dyDescent="0.2">
      <c r="A38" s="216" t="str">
        <f>'006 pr. asig'!K76</f>
        <v>R-006-06-02-03-01</v>
      </c>
      <c r="B38" s="222" t="str">
        <f>'006 pr. asig'!L76</f>
        <v>Įgyvendintų programų skaičius</v>
      </c>
      <c r="C38" s="222" t="str">
        <f>'006 pr. asig'!M76</f>
        <v>vnt.</v>
      </c>
      <c r="D38" s="222" t="str">
        <f>'006 pr. asig'!N76</f>
        <v>1</v>
      </c>
      <c r="E38" s="222" t="str">
        <f>'006 pr. asig'!O76</f>
        <v>1</v>
      </c>
      <c r="F38" s="222" t="str">
        <f>'006 pr. asig'!P76</f>
        <v>1</v>
      </c>
      <c r="G38" s="301" t="str">
        <f>'006 pr. asig'!Q76</f>
        <v>X</v>
      </c>
    </row>
    <row r="39" spans="1:7" s="217" customFormat="1" ht="12.75" customHeight="1" x14ac:dyDescent="0.2">
      <c r="A39" s="223" t="str">
        <f>'006 pr. asig'!A84</f>
        <v>006-06-02-04 (TP)</v>
      </c>
      <c r="B39" s="404" t="str">
        <f>'006 pr. asig'!B84</f>
        <v>Medžiojamų gyvūnų daromos žalos prevencijos priemonių diegimas</v>
      </c>
      <c r="C39" s="405"/>
      <c r="D39" s="405"/>
      <c r="E39" s="405"/>
      <c r="F39" s="405"/>
      <c r="G39" s="406"/>
    </row>
    <row r="40" spans="1:7" s="217" customFormat="1" ht="33.75" x14ac:dyDescent="0.2">
      <c r="A40" s="222" t="str">
        <f>'006 pr. asig'!K84</f>
        <v>R-006-06-02-04-01</v>
      </c>
      <c r="B40" s="222" t="str">
        <f>'006 pr. asig'!L84</f>
        <v>Vykdomų prevencinių priemonių dėl laukinių gyvūnų daromos žalos skaičius</v>
      </c>
      <c r="C40" s="222" t="str">
        <f>'006 pr. asig'!M84</f>
        <v>vnt.</v>
      </c>
      <c r="D40" s="222" t="str">
        <f>'006 pr. asig'!N84</f>
        <v>3</v>
      </c>
      <c r="E40" s="222" t="str">
        <f>'006 pr. asig'!O84</f>
        <v>3</v>
      </c>
      <c r="F40" s="222" t="str">
        <f>'006 pr. asig'!P84</f>
        <v>3</v>
      </c>
      <c r="G40" s="301" t="str">
        <f>'006 pr. asig'!Q84</f>
        <v>X</v>
      </c>
    </row>
    <row r="41" spans="1:7" s="217" customFormat="1" ht="31.5" customHeight="1" x14ac:dyDescent="0.2">
      <c r="A41" s="223" t="str">
        <f>'006 pr. asig'!A92</f>
        <v>006-06-02-05 (PP)</v>
      </c>
      <c r="B41" s="404" t="str">
        <f>'006 pr. asig'!B92</f>
        <v>Informacijos teikimas ir Pasvalio rajono gyventojų švietimas atliekų tvarkymo, aplinkos išsaugojimo klausimais</v>
      </c>
      <c r="C41" s="405"/>
      <c r="D41" s="405"/>
      <c r="E41" s="405"/>
      <c r="F41" s="405"/>
      <c r="G41" s="406"/>
    </row>
    <row r="42" spans="1:7" s="217" customFormat="1" ht="56.25" x14ac:dyDescent="0.2">
      <c r="A42" s="216" t="str">
        <f>'006 pr. asig'!K92</f>
        <v>R-006-06-02-05-01</v>
      </c>
      <c r="B42" s="222" t="str">
        <f>'006 pr. asig'!L92</f>
        <v>Vykdomų prevencinių priemonių, šviečiant gyventojus bei teikiant informaciją atliekų tvarkymo, aplinkos išsaugojimo klausimais, skaičius</v>
      </c>
      <c r="C42" s="222" t="str">
        <f>'006 pr. asig'!M92</f>
        <v>vnt.</v>
      </c>
      <c r="D42" s="222" t="str">
        <f>'006 pr. asig'!N92</f>
        <v>4</v>
      </c>
      <c r="E42" s="222" t="str">
        <f>'006 pr. asig'!O92</f>
        <v>4</v>
      </c>
      <c r="F42" s="222" t="str">
        <f>'006 pr. asig'!P92</f>
        <v>4</v>
      </c>
      <c r="G42" s="301" t="str">
        <f>'006 pr. asig'!Q92</f>
        <v>Viešinimo programos parengimas ir įgyvendinimas</v>
      </c>
    </row>
    <row r="43" spans="1:7" s="217" customFormat="1" ht="19.5" customHeight="1" x14ac:dyDescent="0.2">
      <c r="A43" s="218" t="str">
        <f>'006 pr. asig'!A100</f>
        <v>006-06-02-06 (TP)</v>
      </c>
      <c r="B43" s="404" t="str">
        <f>'006 pr. asig'!B100</f>
        <v>Želdinių įsigijimas, sodinimas ir priežiūra</v>
      </c>
      <c r="C43" s="405"/>
      <c r="D43" s="405"/>
      <c r="E43" s="405"/>
      <c r="F43" s="405"/>
      <c r="G43" s="406"/>
    </row>
    <row r="44" spans="1:7" s="217" customFormat="1" ht="22.5" x14ac:dyDescent="0.2">
      <c r="A44" s="222" t="str">
        <f>'006 pr. asig'!K100</f>
        <v>R-006-06-02-06-01</v>
      </c>
      <c r="B44" s="222" t="str">
        <f>'006 pr. asig'!L100</f>
        <v>Pasodintų želdinių skaičius</v>
      </c>
      <c r="C44" s="222" t="str">
        <f>'006 pr. asig'!M100</f>
        <v>vnt.</v>
      </c>
      <c r="D44" s="222" t="str">
        <f>'006 pr. asig'!N100</f>
        <v>600</v>
      </c>
      <c r="E44" s="222" t="str">
        <f>'006 pr. asig'!O100</f>
        <v>650</v>
      </c>
      <c r="F44" s="222" t="str">
        <f>'006 pr. asig'!P100</f>
        <v>700</v>
      </c>
      <c r="G44" s="301" t="str">
        <f>'006 pr. asig'!Q100</f>
        <v>Atnaujintų/ naujai įrengtų parkų, želdynų, žaliųjų zonų skaičius (vnt.)</v>
      </c>
    </row>
    <row r="45" spans="1:7" s="217" customFormat="1" ht="12.75" customHeight="1" x14ac:dyDescent="0.2">
      <c r="A45" s="218" t="str">
        <f>'006 pr. asig'!A108</f>
        <v>006-06-02-07 (TP)</v>
      </c>
      <c r="B45" s="404" t="str">
        <f>'006 pr. asig'!B108</f>
        <v>Absorbentų ir kitų priemonių, reikalingų avarijų padariniams likviduoti, įsigijimas</v>
      </c>
      <c r="C45" s="405"/>
      <c r="D45" s="405"/>
      <c r="E45" s="405"/>
      <c r="F45" s="405"/>
      <c r="G45" s="406"/>
    </row>
    <row r="46" spans="1:7" s="217" customFormat="1" ht="22.5" x14ac:dyDescent="0.2">
      <c r="A46" s="222" t="str">
        <f>'006 pr. asig'!K108</f>
        <v>R-006-06-02-07-01</v>
      </c>
      <c r="B46" s="222" t="str">
        <f>'006 pr. asig'!L108</f>
        <v>Avarijų, kuriose buvo likviduoti jų padariniai, skaičius</v>
      </c>
      <c r="C46" s="222" t="str">
        <f>'006 pr. asig'!M108</f>
        <v>vnt.</v>
      </c>
      <c r="D46" s="222" t="str">
        <f>'006 pr. asig'!N108</f>
        <v>3</v>
      </c>
      <c r="E46" s="222" t="str">
        <f>'006 pr. asig'!O108</f>
        <v>3</v>
      </c>
      <c r="F46" s="222" t="str">
        <f>'006 pr. asig'!P108</f>
        <v>3</v>
      </c>
      <c r="G46" s="301" t="str">
        <f>'006 pr. asig'!Q108</f>
        <v>Sutvarkytos (rekultivuotos) teritorijų skaičius (vnt.)</v>
      </c>
    </row>
    <row r="47" spans="1:7" s="217" customFormat="1" ht="12.75" customHeight="1" x14ac:dyDescent="0.2">
      <c r="A47" s="218" t="str">
        <f>'006 pr. asig'!A116</f>
        <v>006-06-02-08 (TP)</v>
      </c>
      <c r="B47" s="404" t="str">
        <f>'006 pr. asig'!B116</f>
        <v>Pasvalio rajono bešeimininkių, apleistų statinių bei teritorijų tvarkymas ir (arba) likvidavimas</v>
      </c>
      <c r="C47" s="405"/>
      <c r="D47" s="405"/>
      <c r="E47" s="405"/>
      <c r="F47" s="405"/>
      <c r="G47" s="406"/>
    </row>
    <row r="48" spans="1:7" s="217" customFormat="1" ht="22.5" x14ac:dyDescent="0.2">
      <c r="A48" s="222" t="str">
        <f>'006 pr. asig'!K116</f>
        <v>R-006-06-02-08-01</v>
      </c>
      <c r="B48" s="222" t="str">
        <f>'006 pr. asig'!L116</f>
        <v>Įgyvendintų taršos mažinimo priemonių skaičius</v>
      </c>
      <c r="C48" s="222" t="str">
        <f>'006 pr. asig'!M116</f>
        <v>vnt.</v>
      </c>
      <c r="D48" s="222" t="str">
        <f>'006 pr. asig'!N116</f>
        <v>1</v>
      </c>
      <c r="E48" s="222" t="str">
        <f>'006 pr. asig'!O116</f>
        <v>1</v>
      </c>
      <c r="F48" s="222" t="str">
        <f>'006 pr. asig'!P116</f>
        <v>1</v>
      </c>
      <c r="G48" s="301" t="str">
        <f>'006 pr. asig'!Q116</f>
        <v>Likviduotų/ sutvarkytų pastatų/ statinių/ kitos infrastruktūros objektų skaičius (vnt.)</v>
      </c>
    </row>
    <row r="49" spans="1:7" x14ac:dyDescent="0.2">
      <c r="A49" s="218" t="str">
        <f>'006 pr. asig'!A124</f>
        <v>006-06-02-09 (TP)</v>
      </c>
      <c r="B49" s="404" t="str">
        <f>'006 pr. asig'!B124</f>
        <v>Kitų aplinkosaugos priemonių įgyvendinimas</v>
      </c>
      <c r="C49" s="405"/>
      <c r="D49" s="405"/>
      <c r="E49" s="405"/>
      <c r="F49" s="405"/>
      <c r="G49" s="406"/>
    </row>
    <row r="50" spans="1:7" ht="33.75" x14ac:dyDescent="0.2">
      <c r="A50" s="222" t="str">
        <f>'006 pr. asig'!K124</f>
        <v>R-006-06-02-09-01</v>
      </c>
      <c r="B50" s="222" t="str">
        <f>'006 pr. asig'!L124</f>
        <v>Įgyvendintų kitų aplinkosauginių priemonių skaičius</v>
      </c>
      <c r="C50" s="222" t="str">
        <f>'006 pr. asig'!M124</f>
        <v>vnt.</v>
      </c>
      <c r="D50" s="222" t="str">
        <f>'006 pr. asig'!N124</f>
        <v>3</v>
      </c>
      <c r="E50" s="222" t="str">
        <f>'006 pr. asig'!O124</f>
        <v>2</v>
      </c>
      <c r="F50" s="222" t="str">
        <f>'006 pr. asig'!P124</f>
        <v>2</v>
      </c>
      <c r="G50" s="301" t="str">
        <f>'006 pr. asig'!Q124</f>
        <v>Įgyvendintų invazinių rūšių populiacijų reguliavimo priemonės (vnt.); Likviduotų tamponuotų vandens gręžinių skaičius  (vnt.)</v>
      </c>
    </row>
    <row r="51" spans="1:7" ht="31.5" customHeight="1" x14ac:dyDescent="0.2">
      <c r="A51" s="218" t="str">
        <f>'006 pr. asig'!A132</f>
        <v>006-06-02-11 (RE)</v>
      </c>
      <c r="B51" s="404" t="str">
        <f>'006 pr. asig'!B132</f>
        <v>Projekto "Didžiųjų gabaritų atliekų surinkimo  ir žaliųjų atliekų surinkimo aikštelė Saločių sen., Brenčių kaimas" įgyvendinimas</v>
      </c>
      <c r="C51" s="405"/>
      <c r="D51" s="405"/>
      <c r="E51" s="405"/>
      <c r="F51" s="405"/>
      <c r="G51" s="406"/>
    </row>
    <row r="52" spans="1:7" ht="33.75" x14ac:dyDescent="0.2">
      <c r="A52" s="222" t="str">
        <f>'006 pr. asig'!K132</f>
        <v>R-006-06-02-11-01</v>
      </c>
      <c r="B52" s="222" t="str">
        <f>'006 pr. asig'!L132</f>
        <v>Įrengta didžiųjų gabaritų atliekų surinkimo  ir žaliųjų atliekų surinkimo aikštelė</v>
      </c>
      <c r="C52" s="222" t="str">
        <f>'006 pr. asig'!M132</f>
        <v>vnt.</v>
      </c>
      <c r="D52" s="222">
        <f>'006 pr. asig'!N132</f>
        <v>0</v>
      </c>
      <c r="E52" s="222">
        <f>'006 pr. asig'!O132</f>
        <v>0</v>
      </c>
      <c r="F52" s="222" t="str">
        <f>'006 pr. asig'!P132</f>
        <v>1</v>
      </c>
      <c r="G52" s="301" t="str">
        <f>'006 pr. asig'!Q132</f>
        <v>Naujai įrengtų atliekų, tinkamų paruošti pakartotinai naudoti surinkimo vietų, skaičius (vnt.)</v>
      </c>
    </row>
    <row r="53" spans="1:7" ht="27" customHeight="1" x14ac:dyDescent="0.2">
      <c r="A53" s="218" t="str">
        <f>'006 pr. asig'!A140</f>
        <v>006-06-02-12 (RE)</v>
      </c>
      <c r="B53" s="404" t="str">
        <f>'006 pr. asig'!B140</f>
        <v>Projekto "3  konteinerių žaliųjų atliekų surinkimui sodų bendrijose įrengimas ir gyventojų informavimas ir švietimas" įgyvendinimas</v>
      </c>
      <c r="C53" s="405"/>
      <c r="D53" s="405"/>
      <c r="E53" s="405"/>
      <c r="F53" s="405"/>
      <c r="G53" s="406"/>
    </row>
    <row r="54" spans="1:7" ht="57" customHeight="1" x14ac:dyDescent="0.2">
      <c r="A54" s="222" t="str">
        <f>'006 pr. asig'!K140</f>
        <v>R-006-06-02-12-01</v>
      </c>
      <c r="B54" s="222" t="str">
        <f>'006 pr. asig'!L140</f>
        <v>Įgyvendintų informavimo ir švietimo priemonių atliekų tvarkymo ir aplinkos išsaugojimo klausimais skaičius</v>
      </c>
      <c r="C54" s="222" t="str">
        <f>'006 pr. asig'!M140</f>
        <v>kompl.</v>
      </c>
      <c r="D54" s="222" t="str">
        <f>'006 pr. asig'!N140</f>
        <v>1</v>
      </c>
      <c r="E54" s="222" t="str">
        <f>'006 pr. asig'!O140</f>
        <v>1</v>
      </c>
      <c r="F54" s="222" t="str">
        <f>'006 pr. asig'!P140</f>
        <v>1</v>
      </c>
      <c r="G54" s="301" t="str">
        <f>'006 pr. asig'!Q140</f>
        <v>Naujai įsigytų/ įrengtų/ atnaujintų atliekų rūšiavimo priemonių skaičius (vnt.); Naujai įrengtų atliekų, tinkamų paruošti pakartotinai naudoti surinkimo vietų, skaičius (vnt.); Viešinimo programos parengimas ir įgyvendinimas</v>
      </c>
    </row>
    <row r="55" spans="1:7" ht="24" customHeight="1" x14ac:dyDescent="0.2">
      <c r="A55" s="218" t="str">
        <f>'006 pr. asig'!A148</f>
        <v>006-06-02-13 (TE)</v>
      </c>
      <c r="B55" s="404" t="str">
        <f>'006 pr. asig'!B148</f>
        <v>Projekto "Panevėžio regiono komunalinių atliekų tvarkymo infrastruktūros plėtra" įgyvendinimas</v>
      </c>
      <c r="C55" s="405"/>
      <c r="D55" s="405"/>
      <c r="E55" s="405"/>
      <c r="F55" s="405"/>
      <c r="G55" s="406"/>
    </row>
    <row r="56" spans="1:7" ht="45" x14ac:dyDescent="0.2">
      <c r="A56" s="222" t="str">
        <f>'006 pr. asig'!K148</f>
        <v>R-006-06-02-13-01</v>
      </c>
      <c r="B56" s="222" t="str">
        <f>'006 pr. asig'!L148</f>
        <v>Įrengti daiktų mainų punktus ir svarstyklės didžiųjų gabaritų atliekų surinkimo aikštelėse Pasvalyje ir Joniškėlyje</v>
      </c>
      <c r="C56" s="222" t="str">
        <f>'006 pr. asig'!M148</f>
        <v>vnt.</v>
      </c>
      <c r="D56" s="222" t="str">
        <f>'006 pr. asig'!N148</f>
        <v>2</v>
      </c>
      <c r="E56" s="222">
        <f>'006 pr. asig'!O148</f>
        <v>0</v>
      </c>
      <c r="F56" s="222">
        <f>'006 pr. asig'!P148</f>
        <v>0</v>
      </c>
      <c r="G56" s="301" t="str">
        <f>'006 pr. asig'!Q148</f>
        <v>Naujai įsigytų/ įrengtų/ atnaujintų atliekų rūšiavimo priemonių skaičius (vnt.)</v>
      </c>
    </row>
  </sheetData>
  <mergeCells count="26">
    <mergeCell ref="B11:G11"/>
    <mergeCell ref="B13:G13"/>
    <mergeCell ref="B15:G15"/>
    <mergeCell ref="B20:G20"/>
    <mergeCell ref="A5:G5"/>
    <mergeCell ref="A6:A7"/>
    <mergeCell ref="B6:C6"/>
    <mergeCell ref="D6:F6"/>
    <mergeCell ref="G6:G7"/>
    <mergeCell ref="B8:G8"/>
    <mergeCell ref="B45:G45"/>
    <mergeCell ref="B22:G22"/>
    <mergeCell ref="B24:G24"/>
    <mergeCell ref="B27:G27"/>
    <mergeCell ref="B29:G29"/>
    <mergeCell ref="B33:G33"/>
    <mergeCell ref="B35:G35"/>
    <mergeCell ref="B37:G37"/>
    <mergeCell ref="B39:G39"/>
    <mergeCell ref="B41:G41"/>
    <mergeCell ref="B43:G43"/>
    <mergeCell ref="B53:G53"/>
    <mergeCell ref="B55:G55"/>
    <mergeCell ref="B51:G51"/>
    <mergeCell ref="B47:G47"/>
    <mergeCell ref="B49:G49"/>
  </mergeCells>
  <phoneticPr fontId="3" type="noConversion"/>
  <pageMargins left="0.25" right="0.25" top="0.75" bottom="0.75" header="0.3" footer="0.3"/>
  <pageSetup paperSize="9" scale="95" orientation="portrait" r:id="rId1"/>
  <rowBreaks count="1" manualBreakCount="1">
    <brk id="30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9EC4DC-7F92-4487-B493-45CA7774B05E}">
  <sheetPr>
    <pageSetUpPr fitToPage="1"/>
  </sheetPr>
  <dimension ref="A1:U145"/>
  <sheetViews>
    <sheetView zoomScale="120" zoomScaleNormal="120" workbookViewId="0">
      <pane ySplit="6" topLeftCell="A98" activePane="bottomLeft" state="frozen"/>
      <selection pane="bottomLeft" activeCell="H114" sqref="H114"/>
    </sheetView>
  </sheetViews>
  <sheetFormatPr defaultColWidth="9.140625" defaultRowHeight="12" x14ac:dyDescent="0.2"/>
  <cols>
    <col min="1" max="1" width="11.28515625" style="37" customWidth="1"/>
    <col min="2" max="2" width="35.140625" style="38" customWidth="1"/>
    <col min="3" max="4" width="7" style="36" hidden="1" customWidth="1"/>
    <col min="5" max="5" width="8.5703125" style="36" hidden="1" customWidth="1"/>
    <col min="6" max="6" width="11.28515625" style="36" hidden="1" customWidth="1"/>
    <col min="7" max="9" width="10.7109375" style="38" customWidth="1"/>
    <col min="10" max="10" width="10.7109375" style="37" customWidth="1"/>
    <col min="11" max="11" width="10.42578125" style="38" hidden="1" customWidth="1"/>
    <col min="12" max="12" width="23.7109375" style="38" hidden="1" customWidth="1"/>
    <col min="13" max="13" width="7.5703125" style="38" hidden="1" customWidth="1"/>
    <col min="14" max="16" width="5.42578125" style="37" hidden="1" customWidth="1"/>
    <col min="17" max="17" width="23" style="42" hidden="1" customWidth="1"/>
    <col min="18" max="18" width="11.28515625" style="126" hidden="1" customWidth="1"/>
    <col min="19" max="21" width="9.28515625" style="38" hidden="1" customWidth="1"/>
    <col min="22" max="23" width="0" style="38" hidden="1" customWidth="1"/>
    <col min="24" max="16384" width="9.140625" style="38"/>
  </cols>
  <sheetData>
    <row r="1" spans="1:21" x14ac:dyDescent="0.2">
      <c r="H1" s="78" t="s">
        <v>0</v>
      </c>
    </row>
    <row r="2" spans="1:21" x14ac:dyDescent="0.2">
      <c r="H2" s="78" t="s">
        <v>1</v>
      </c>
    </row>
    <row r="3" spans="1:21" x14ac:dyDescent="0.2">
      <c r="H3" s="78" t="s">
        <v>1617</v>
      </c>
    </row>
    <row r="4" spans="1:21" ht="36.75" customHeight="1" thickBot="1" x14ac:dyDescent="0.25">
      <c r="A4" s="364" t="s">
        <v>1260</v>
      </c>
      <c r="B4" s="364"/>
      <c r="C4" s="364"/>
      <c r="D4" s="364"/>
      <c r="E4" s="364"/>
      <c r="F4" s="364"/>
      <c r="G4" s="364"/>
      <c r="H4" s="364"/>
      <c r="I4" s="364"/>
      <c r="J4" s="364"/>
      <c r="K4" s="364"/>
      <c r="L4" s="364"/>
      <c r="M4" s="364"/>
      <c r="N4" s="364"/>
      <c r="O4" s="364"/>
      <c r="P4" s="364"/>
      <c r="Q4" s="43"/>
      <c r="R4" s="127"/>
    </row>
    <row r="5" spans="1:21" ht="60.75" customHeight="1" x14ac:dyDescent="0.2">
      <c r="A5" s="369" t="s">
        <v>3</v>
      </c>
      <c r="B5" s="365" t="s">
        <v>4</v>
      </c>
      <c r="C5" s="371" t="s">
        <v>5</v>
      </c>
      <c r="D5" s="371" t="s">
        <v>6</v>
      </c>
      <c r="E5" s="371" t="s">
        <v>7</v>
      </c>
      <c r="F5" s="367" t="s">
        <v>1252</v>
      </c>
      <c r="G5" s="365" t="s">
        <v>8</v>
      </c>
      <c r="H5" s="365" t="s">
        <v>9</v>
      </c>
      <c r="I5" s="365" t="s">
        <v>10</v>
      </c>
      <c r="J5" s="375" t="s">
        <v>11</v>
      </c>
      <c r="K5" s="377" t="s">
        <v>12</v>
      </c>
      <c r="L5" s="373" t="s">
        <v>13</v>
      </c>
      <c r="M5" s="374"/>
      <c r="N5" s="373" t="s">
        <v>14</v>
      </c>
      <c r="O5" s="379"/>
      <c r="P5" s="374"/>
      <c r="Q5" s="387" t="s">
        <v>15</v>
      </c>
      <c r="R5" s="380" t="s">
        <v>16</v>
      </c>
    </row>
    <row r="6" spans="1:21" ht="60.75" customHeight="1" thickBot="1" x14ac:dyDescent="0.25">
      <c r="A6" s="370"/>
      <c r="B6" s="366"/>
      <c r="C6" s="372"/>
      <c r="D6" s="372"/>
      <c r="E6" s="372"/>
      <c r="F6" s="368"/>
      <c r="G6" s="366"/>
      <c r="H6" s="366"/>
      <c r="I6" s="366"/>
      <c r="J6" s="376"/>
      <c r="K6" s="378"/>
      <c r="L6" s="2" t="s">
        <v>17</v>
      </c>
      <c r="M6" s="2" t="s">
        <v>18</v>
      </c>
      <c r="N6" s="2">
        <v>2024</v>
      </c>
      <c r="O6" s="2">
        <v>2025</v>
      </c>
      <c r="P6" s="2">
        <v>2026</v>
      </c>
      <c r="Q6" s="388"/>
      <c r="R6" s="381"/>
    </row>
    <row r="7" spans="1:21" s="36" customFormat="1" ht="36" hidden="1" x14ac:dyDescent="0.2">
      <c r="A7" s="79" t="s">
        <v>1014</v>
      </c>
      <c r="B7" s="80" t="s">
        <v>549</v>
      </c>
      <c r="C7" s="81"/>
      <c r="D7" s="81"/>
      <c r="E7" s="82"/>
      <c r="F7" s="83">
        <f>F8</f>
        <v>73.599999999999994</v>
      </c>
      <c r="G7" s="83">
        <f>G8</f>
        <v>86.5</v>
      </c>
      <c r="H7" s="83">
        <f>H8</f>
        <v>81.5</v>
      </c>
      <c r="I7" s="83">
        <f>I8</f>
        <v>83.7</v>
      </c>
      <c r="J7" s="84" t="str">
        <f>J8</f>
        <v>X</v>
      </c>
      <c r="K7" s="85" t="s">
        <v>21</v>
      </c>
      <c r="L7" s="86" t="s">
        <v>21</v>
      </c>
      <c r="M7" s="86" t="s">
        <v>21</v>
      </c>
      <c r="N7" s="86" t="s">
        <v>21</v>
      </c>
      <c r="O7" s="86" t="s">
        <v>21</v>
      </c>
      <c r="P7" s="86" t="s">
        <v>21</v>
      </c>
      <c r="Q7" s="44" t="s">
        <v>21</v>
      </c>
      <c r="R7" s="128" t="s">
        <v>21</v>
      </c>
    </row>
    <row r="8" spans="1:21" ht="48" x14ac:dyDescent="0.2">
      <c r="A8" s="358" t="s">
        <v>1185</v>
      </c>
      <c r="B8" s="360" t="s">
        <v>1015</v>
      </c>
      <c r="C8" s="89"/>
      <c r="D8" s="89"/>
      <c r="E8" s="90"/>
      <c r="F8" s="362">
        <f>F10+F19+F28+F37+F45+F53+F64</f>
        <v>73.599999999999994</v>
      </c>
      <c r="G8" s="336">
        <f>G10+G19+G28+G37+G45+G53+G64</f>
        <v>86.5</v>
      </c>
      <c r="H8" s="336">
        <f t="shared" ref="H8" si="0">H10+H19+H28+H37+H45+H53+H64</f>
        <v>81.5</v>
      </c>
      <c r="I8" s="336">
        <f>I10+I19+I28+I37+I45+I53+I64</f>
        <v>83.7</v>
      </c>
      <c r="J8" s="338" t="s">
        <v>21</v>
      </c>
      <c r="K8" s="94" t="s">
        <v>1294</v>
      </c>
      <c r="L8" s="95" t="s">
        <v>1016</v>
      </c>
      <c r="M8" s="96" t="s">
        <v>44</v>
      </c>
      <c r="N8" s="151" t="s">
        <v>1017</v>
      </c>
      <c r="O8" s="151" t="s">
        <v>1018</v>
      </c>
      <c r="P8" s="320" t="s">
        <v>1019</v>
      </c>
      <c r="Q8" s="69" t="s">
        <v>1020</v>
      </c>
      <c r="R8" s="340" t="s">
        <v>21</v>
      </c>
    </row>
    <row r="9" spans="1:21" ht="30.75" customHeight="1" x14ac:dyDescent="0.2">
      <c r="A9" s="359"/>
      <c r="B9" s="361"/>
      <c r="C9" s="89"/>
      <c r="D9" s="89"/>
      <c r="E9" s="90"/>
      <c r="F9" s="386"/>
      <c r="G9" s="382"/>
      <c r="H9" s="382"/>
      <c r="I9" s="382"/>
      <c r="J9" s="339"/>
      <c r="K9" s="94" t="s">
        <v>1295</v>
      </c>
      <c r="L9" s="97" t="s">
        <v>1021</v>
      </c>
      <c r="M9" s="97" t="s">
        <v>1022</v>
      </c>
      <c r="N9" s="312" t="s">
        <v>1023</v>
      </c>
      <c r="O9" s="312" t="s">
        <v>1024</v>
      </c>
      <c r="P9" s="312" t="s">
        <v>1025</v>
      </c>
      <c r="Q9" s="45" t="s">
        <v>1026</v>
      </c>
      <c r="R9" s="341"/>
    </row>
    <row r="10" spans="1:21" ht="33" customHeight="1" x14ac:dyDescent="0.2">
      <c r="A10" s="392" t="s">
        <v>1261</v>
      </c>
      <c r="B10" s="349" t="s">
        <v>1722</v>
      </c>
      <c r="C10" s="352" t="s">
        <v>1027</v>
      </c>
      <c r="D10" s="352">
        <v>10</v>
      </c>
      <c r="E10" s="352" t="s">
        <v>1028</v>
      </c>
      <c r="F10" s="389">
        <f>SUM(F12:F18)</f>
        <v>15</v>
      </c>
      <c r="G10" s="346">
        <f>SUM(G12:G18)</f>
        <v>25</v>
      </c>
      <c r="H10" s="346">
        <f>SUM(H12:H18)</f>
        <v>25</v>
      </c>
      <c r="I10" s="346">
        <f>SUM(I12:I18)</f>
        <v>25</v>
      </c>
      <c r="J10" s="355" t="s">
        <v>1029</v>
      </c>
      <c r="K10" s="105" t="s">
        <v>1262</v>
      </c>
      <c r="L10" s="106" t="s">
        <v>1030</v>
      </c>
      <c r="M10" s="107" t="s">
        <v>124</v>
      </c>
      <c r="N10" s="234" t="s">
        <v>1050</v>
      </c>
      <c r="O10" s="234" t="s">
        <v>1050</v>
      </c>
      <c r="P10" s="235" t="s">
        <v>1050</v>
      </c>
      <c r="Q10" s="464" t="s">
        <v>1031</v>
      </c>
      <c r="R10" s="340">
        <f>(G10-F10)/F10</f>
        <v>0.66666666666666663</v>
      </c>
      <c r="S10" s="412"/>
      <c r="T10" s="413"/>
      <c r="U10" s="413"/>
    </row>
    <row r="11" spans="1:21" ht="33" customHeight="1" x14ac:dyDescent="0.2">
      <c r="A11" s="394"/>
      <c r="B11" s="351"/>
      <c r="C11" s="354"/>
      <c r="D11" s="354"/>
      <c r="E11" s="354"/>
      <c r="F11" s="391"/>
      <c r="G11" s="348"/>
      <c r="H11" s="348"/>
      <c r="I11" s="348"/>
      <c r="J11" s="357"/>
      <c r="K11" s="105" t="s">
        <v>1263</v>
      </c>
      <c r="L11" s="106" t="s">
        <v>1723</v>
      </c>
      <c r="M11" s="107" t="s">
        <v>44</v>
      </c>
      <c r="N11" s="234" t="s">
        <v>331</v>
      </c>
      <c r="O11" s="234" t="s">
        <v>331</v>
      </c>
      <c r="P11" s="235" t="s">
        <v>331</v>
      </c>
      <c r="Q11" s="465"/>
      <c r="R11" s="473"/>
    </row>
    <row r="12" spans="1:21" ht="24" x14ac:dyDescent="0.2">
      <c r="A12" s="108"/>
      <c r="B12" s="109" t="s">
        <v>36</v>
      </c>
      <c r="C12" s="110" t="s">
        <v>37</v>
      </c>
      <c r="D12" s="110" t="s">
        <v>37</v>
      </c>
      <c r="E12" s="110" t="s">
        <v>37</v>
      </c>
      <c r="F12" s="110">
        <v>15</v>
      </c>
      <c r="G12" s="111">
        <v>25</v>
      </c>
      <c r="H12" s="111">
        <v>25</v>
      </c>
      <c r="I12" s="111">
        <v>25</v>
      </c>
      <c r="J12" s="112" t="s">
        <v>37</v>
      </c>
      <c r="K12" s="113" t="s">
        <v>37</v>
      </c>
      <c r="L12" s="114" t="s">
        <v>37</v>
      </c>
      <c r="M12" s="114" t="s">
        <v>37</v>
      </c>
      <c r="N12" s="114" t="s">
        <v>37</v>
      </c>
      <c r="O12" s="114" t="s">
        <v>37</v>
      </c>
      <c r="P12" s="114" t="s">
        <v>37</v>
      </c>
      <c r="Q12" s="47" t="s">
        <v>37</v>
      </c>
      <c r="R12" s="130" t="s">
        <v>37</v>
      </c>
    </row>
    <row r="13" spans="1:21" ht="24" x14ac:dyDescent="0.2">
      <c r="A13" s="115"/>
      <c r="B13" s="109" t="s">
        <v>38</v>
      </c>
      <c r="C13" s="110" t="s">
        <v>37</v>
      </c>
      <c r="D13" s="110" t="s">
        <v>37</v>
      </c>
      <c r="E13" s="110" t="s">
        <v>37</v>
      </c>
      <c r="F13" s="110"/>
      <c r="G13" s="111"/>
      <c r="H13" s="111"/>
      <c r="I13" s="111"/>
      <c r="J13" s="112" t="s">
        <v>37</v>
      </c>
      <c r="K13" s="113" t="s">
        <v>37</v>
      </c>
      <c r="L13" s="114" t="s">
        <v>37</v>
      </c>
      <c r="M13" s="114" t="s">
        <v>37</v>
      </c>
      <c r="N13" s="114" t="s">
        <v>37</v>
      </c>
      <c r="O13" s="114" t="s">
        <v>37</v>
      </c>
      <c r="P13" s="114" t="s">
        <v>37</v>
      </c>
      <c r="Q13" s="47" t="s">
        <v>37</v>
      </c>
      <c r="R13" s="130" t="s">
        <v>37</v>
      </c>
    </row>
    <row r="14" spans="1:21" x14ac:dyDescent="0.2">
      <c r="A14" s="115"/>
      <c r="B14" s="109" t="s">
        <v>39</v>
      </c>
      <c r="C14" s="110" t="s">
        <v>37</v>
      </c>
      <c r="D14" s="110" t="s">
        <v>37</v>
      </c>
      <c r="E14" s="110" t="s">
        <v>37</v>
      </c>
      <c r="F14" s="110"/>
      <c r="G14" s="111"/>
      <c r="H14" s="111"/>
      <c r="I14" s="111"/>
      <c r="J14" s="112" t="s">
        <v>37</v>
      </c>
      <c r="K14" s="113" t="s">
        <v>37</v>
      </c>
      <c r="L14" s="114" t="s">
        <v>37</v>
      </c>
      <c r="M14" s="114" t="s">
        <v>37</v>
      </c>
      <c r="N14" s="114" t="s">
        <v>37</v>
      </c>
      <c r="O14" s="114" t="s">
        <v>37</v>
      </c>
      <c r="P14" s="114" t="s">
        <v>37</v>
      </c>
      <c r="Q14" s="47" t="s">
        <v>37</v>
      </c>
      <c r="R14" s="130" t="s">
        <v>37</v>
      </c>
    </row>
    <row r="15" spans="1:21" ht="24" x14ac:dyDescent="0.2">
      <c r="A15" s="115"/>
      <c r="B15" s="109" t="s">
        <v>40</v>
      </c>
      <c r="C15" s="110" t="s">
        <v>37</v>
      </c>
      <c r="D15" s="110" t="s">
        <v>37</v>
      </c>
      <c r="E15" s="110" t="s">
        <v>37</v>
      </c>
      <c r="F15" s="110"/>
      <c r="G15" s="111"/>
      <c r="H15" s="111"/>
      <c r="I15" s="111"/>
      <c r="J15" s="112" t="s">
        <v>37</v>
      </c>
      <c r="K15" s="113" t="s">
        <v>37</v>
      </c>
      <c r="L15" s="114" t="s">
        <v>37</v>
      </c>
      <c r="M15" s="114" t="s">
        <v>37</v>
      </c>
      <c r="N15" s="114" t="s">
        <v>37</v>
      </c>
      <c r="O15" s="114" t="s">
        <v>37</v>
      </c>
      <c r="P15" s="114" t="s">
        <v>37</v>
      </c>
      <c r="Q15" s="47" t="s">
        <v>37</v>
      </c>
      <c r="R15" s="130" t="s">
        <v>37</v>
      </c>
    </row>
    <row r="16" spans="1:21" x14ac:dyDescent="0.2">
      <c r="A16" s="115"/>
      <c r="B16" s="109" t="s">
        <v>41</v>
      </c>
      <c r="C16" s="110" t="s">
        <v>37</v>
      </c>
      <c r="D16" s="110" t="s">
        <v>37</v>
      </c>
      <c r="E16" s="110" t="s">
        <v>37</v>
      </c>
      <c r="F16" s="110"/>
      <c r="G16" s="111"/>
      <c r="H16" s="111"/>
      <c r="I16" s="111"/>
      <c r="J16" s="112" t="s">
        <v>37</v>
      </c>
      <c r="K16" s="113" t="s">
        <v>37</v>
      </c>
      <c r="L16" s="114" t="s">
        <v>37</v>
      </c>
      <c r="M16" s="114" t="s">
        <v>37</v>
      </c>
      <c r="N16" s="114" t="s">
        <v>37</v>
      </c>
      <c r="O16" s="114" t="s">
        <v>37</v>
      </c>
      <c r="P16" s="114" t="s">
        <v>37</v>
      </c>
      <c r="Q16" s="47" t="s">
        <v>37</v>
      </c>
      <c r="R16" s="130" t="s">
        <v>37</v>
      </c>
    </row>
    <row r="17" spans="1:21" x14ac:dyDescent="0.2">
      <c r="A17" s="115"/>
      <c r="B17" s="109" t="s">
        <v>42</v>
      </c>
      <c r="C17" s="110" t="s">
        <v>37</v>
      </c>
      <c r="D17" s="110" t="s">
        <v>37</v>
      </c>
      <c r="E17" s="110" t="s">
        <v>37</v>
      </c>
      <c r="F17" s="110"/>
      <c r="G17" s="111"/>
      <c r="H17" s="111"/>
      <c r="I17" s="111"/>
      <c r="J17" s="112" t="s">
        <v>37</v>
      </c>
      <c r="K17" s="113" t="s">
        <v>37</v>
      </c>
      <c r="L17" s="114" t="s">
        <v>37</v>
      </c>
      <c r="M17" s="114" t="s">
        <v>37</v>
      </c>
      <c r="N17" s="114" t="s">
        <v>37</v>
      </c>
      <c r="O17" s="114" t="s">
        <v>37</v>
      </c>
      <c r="P17" s="114" t="s">
        <v>37</v>
      </c>
      <c r="Q17" s="47" t="s">
        <v>37</v>
      </c>
      <c r="R17" s="130" t="s">
        <v>37</v>
      </c>
    </row>
    <row r="18" spans="1:21" x14ac:dyDescent="0.2">
      <c r="A18" s="115"/>
      <c r="B18" s="109" t="s">
        <v>43</v>
      </c>
      <c r="C18" s="110" t="s">
        <v>37</v>
      </c>
      <c r="D18" s="110" t="s">
        <v>37</v>
      </c>
      <c r="E18" s="110" t="s">
        <v>37</v>
      </c>
      <c r="F18" s="110"/>
      <c r="G18" s="111"/>
      <c r="H18" s="111"/>
      <c r="I18" s="111"/>
      <c r="J18" s="112" t="s">
        <v>37</v>
      </c>
      <c r="K18" s="113" t="s">
        <v>37</v>
      </c>
      <c r="L18" s="114" t="s">
        <v>37</v>
      </c>
      <c r="M18" s="114" t="s">
        <v>37</v>
      </c>
      <c r="N18" s="114" t="s">
        <v>37</v>
      </c>
      <c r="O18" s="114" t="s">
        <v>37</v>
      </c>
      <c r="P18" s="114" t="s">
        <v>37</v>
      </c>
      <c r="Q18" s="47" t="s">
        <v>37</v>
      </c>
      <c r="R18" s="130" t="s">
        <v>37</v>
      </c>
    </row>
    <row r="19" spans="1:21" ht="34.5" customHeight="1" x14ac:dyDescent="0.2">
      <c r="A19" s="392" t="s">
        <v>1186</v>
      </c>
      <c r="B19" s="349" t="s">
        <v>1282</v>
      </c>
      <c r="C19" s="352" t="s">
        <v>1032</v>
      </c>
      <c r="D19" s="352">
        <v>1</v>
      </c>
      <c r="E19" s="352" t="s">
        <v>1028</v>
      </c>
      <c r="F19" s="389">
        <f>SUM(F21:F27)</f>
        <v>21</v>
      </c>
      <c r="G19" s="346">
        <f>SUM(G21:G27)</f>
        <v>23.6</v>
      </c>
      <c r="H19" s="346">
        <f>SUM(H21:H27)</f>
        <v>15</v>
      </c>
      <c r="I19" s="346">
        <f>SUM(I21:I27)</f>
        <v>15</v>
      </c>
      <c r="J19" s="355" t="s">
        <v>1029</v>
      </c>
      <c r="K19" s="105" t="s">
        <v>1265</v>
      </c>
      <c r="L19" s="106" t="s">
        <v>1033</v>
      </c>
      <c r="M19" s="107" t="s">
        <v>44</v>
      </c>
      <c r="N19" s="234" t="s">
        <v>482</v>
      </c>
      <c r="O19" s="234" t="s">
        <v>1736</v>
      </c>
      <c r="P19" s="235" t="s">
        <v>331</v>
      </c>
      <c r="Q19" s="464" t="s">
        <v>1031</v>
      </c>
      <c r="R19" s="340">
        <f>(G19-F19)/F19</f>
        <v>0.12380952380952388</v>
      </c>
      <c r="S19" s="412"/>
      <c r="T19" s="413"/>
      <c r="U19" s="413"/>
    </row>
    <row r="20" spans="1:21" ht="34.5" customHeight="1" x14ac:dyDescent="0.2">
      <c r="A20" s="394"/>
      <c r="B20" s="351"/>
      <c r="C20" s="354"/>
      <c r="D20" s="354"/>
      <c r="E20" s="354"/>
      <c r="F20" s="391"/>
      <c r="G20" s="348"/>
      <c r="H20" s="348"/>
      <c r="I20" s="348"/>
      <c r="J20" s="357"/>
      <c r="K20" s="105" t="s">
        <v>1266</v>
      </c>
      <c r="L20" s="106" t="s">
        <v>1034</v>
      </c>
      <c r="M20" s="107" t="s">
        <v>44</v>
      </c>
      <c r="N20" s="234" t="s">
        <v>160</v>
      </c>
      <c r="O20" s="234" t="s">
        <v>160</v>
      </c>
      <c r="P20" s="235" t="s">
        <v>160</v>
      </c>
      <c r="Q20" s="465"/>
      <c r="R20" s="473"/>
    </row>
    <row r="21" spans="1:21" ht="24" x14ac:dyDescent="0.2">
      <c r="A21" s="108"/>
      <c r="B21" s="109" t="s">
        <v>36</v>
      </c>
      <c r="C21" s="110" t="s">
        <v>37</v>
      </c>
      <c r="D21" s="110" t="s">
        <v>37</v>
      </c>
      <c r="E21" s="110" t="s">
        <v>37</v>
      </c>
      <c r="F21" s="110">
        <v>21</v>
      </c>
      <c r="G21" s="111">
        <v>23.6</v>
      </c>
      <c r="H21" s="111">
        <v>15</v>
      </c>
      <c r="I21" s="111">
        <v>15</v>
      </c>
      <c r="J21" s="112" t="s">
        <v>37</v>
      </c>
      <c r="K21" s="113" t="s">
        <v>37</v>
      </c>
      <c r="L21" s="114" t="s">
        <v>37</v>
      </c>
      <c r="M21" s="114" t="s">
        <v>37</v>
      </c>
      <c r="N21" s="114" t="s">
        <v>37</v>
      </c>
      <c r="O21" s="114" t="s">
        <v>37</v>
      </c>
      <c r="P21" s="114" t="s">
        <v>37</v>
      </c>
      <c r="Q21" s="47" t="s">
        <v>37</v>
      </c>
      <c r="R21" s="130" t="s">
        <v>37</v>
      </c>
    </row>
    <row r="22" spans="1:21" ht="24" x14ac:dyDescent="0.2">
      <c r="A22" s="115"/>
      <c r="B22" s="109" t="s">
        <v>38</v>
      </c>
      <c r="C22" s="110" t="s">
        <v>37</v>
      </c>
      <c r="D22" s="110" t="s">
        <v>37</v>
      </c>
      <c r="E22" s="110" t="s">
        <v>37</v>
      </c>
      <c r="F22" s="110"/>
      <c r="G22" s="111"/>
      <c r="H22" s="111"/>
      <c r="I22" s="111"/>
      <c r="J22" s="112" t="s">
        <v>37</v>
      </c>
      <c r="K22" s="113" t="s">
        <v>37</v>
      </c>
      <c r="L22" s="114" t="s">
        <v>37</v>
      </c>
      <c r="M22" s="114" t="s">
        <v>37</v>
      </c>
      <c r="N22" s="114" t="s">
        <v>37</v>
      </c>
      <c r="O22" s="114" t="s">
        <v>37</v>
      </c>
      <c r="P22" s="114" t="s">
        <v>37</v>
      </c>
      <c r="Q22" s="47" t="s">
        <v>37</v>
      </c>
      <c r="R22" s="130" t="s">
        <v>37</v>
      </c>
    </row>
    <row r="23" spans="1:21" x14ac:dyDescent="0.2">
      <c r="A23" s="115"/>
      <c r="B23" s="109" t="s">
        <v>39</v>
      </c>
      <c r="C23" s="110" t="s">
        <v>37</v>
      </c>
      <c r="D23" s="110" t="s">
        <v>37</v>
      </c>
      <c r="E23" s="110" t="s">
        <v>37</v>
      </c>
      <c r="F23" s="110"/>
      <c r="G23" s="111"/>
      <c r="H23" s="111"/>
      <c r="I23" s="111"/>
      <c r="J23" s="112" t="s">
        <v>37</v>
      </c>
      <c r="K23" s="113" t="s">
        <v>37</v>
      </c>
      <c r="L23" s="114" t="s">
        <v>37</v>
      </c>
      <c r="M23" s="114" t="s">
        <v>37</v>
      </c>
      <c r="N23" s="114" t="s">
        <v>37</v>
      </c>
      <c r="O23" s="114" t="s">
        <v>37</v>
      </c>
      <c r="P23" s="114" t="s">
        <v>37</v>
      </c>
      <c r="Q23" s="47" t="s">
        <v>37</v>
      </c>
      <c r="R23" s="130" t="s">
        <v>37</v>
      </c>
    </row>
    <row r="24" spans="1:21" ht="24" x14ac:dyDescent="0.2">
      <c r="A24" s="115"/>
      <c r="B24" s="109" t="s">
        <v>40</v>
      </c>
      <c r="C24" s="110" t="s">
        <v>37</v>
      </c>
      <c r="D24" s="110" t="s">
        <v>37</v>
      </c>
      <c r="E24" s="110" t="s">
        <v>37</v>
      </c>
      <c r="F24" s="110"/>
      <c r="G24" s="111"/>
      <c r="H24" s="111"/>
      <c r="I24" s="111"/>
      <c r="J24" s="112" t="s">
        <v>37</v>
      </c>
      <c r="K24" s="113" t="s">
        <v>37</v>
      </c>
      <c r="L24" s="114" t="s">
        <v>37</v>
      </c>
      <c r="M24" s="114" t="s">
        <v>37</v>
      </c>
      <c r="N24" s="114" t="s">
        <v>37</v>
      </c>
      <c r="O24" s="114" t="s">
        <v>37</v>
      </c>
      <c r="P24" s="114" t="s">
        <v>37</v>
      </c>
      <c r="Q24" s="47" t="s">
        <v>37</v>
      </c>
      <c r="R24" s="130" t="s">
        <v>37</v>
      </c>
    </row>
    <row r="25" spans="1:21" x14ac:dyDescent="0.2">
      <c r="A25" s="115"/>
      <c r="B25" s="109" t="s">
        <v>41</v>
      </c>
      <c r="C25" s="110" t="s">
        <v>37</v>
      </c>
      <c r="D25" s="110" t="s">
        <v>37</v>
      </c>
      <c r="E25" s="110" t="s">
        <v>37</v>
      </c>
      <c r="F25" s="110"/>
      <c r="G25" s="111"/>
      <c r="H25" s="111"/>
      <c r="I25" s="111"/>
      <c r="J25" s="112" t="s">
        <v>37</v>
      </c>
      <c r="K25" s="113" t="s">
        <v>37</v>
      </c>
      <c r="L25" s="114" t="s">
        <v>37</v>
      </c>
      <c r="M25" s="114" t="s">
        <v>37</v>
      </c>
      <c r="N25" s="114" t="s">
        <v>37</v>
      </c>
      <c r="O25" s="114" t="s">
        <v>37</v>
      </c>
      <c r="P25" s="114" t="s">
        <v>37</v>
      </c>
      <c r="Q25" s="47" t="s">
        <v>37</v>
      </c>
      <c r="R25" s="130" t="s">
        <v>37</v>
      </c>
    </row>
    <row r="26" spans="1:21" x14ac:dyDescent="0.2">
      <c r="A26" s="115"/>
      <c r="B26" s="109" t="s">
        <v>42</v>
      </c>
      <c r="C26" s="110" t="s">
        <v>37</v>
      </c>
      <c r="D26" s="110" t="s">
        <v>37</v>
      </c>
      <c r="E26" s="110" t="s">
        <v>37</v>
      </c>
      <c r="F26" s="110"/>
      <c r="G26" s="111"/>
      <c r="H26" s="111"/>
      <c r="I26" s="111"/>
      <c r="J26" s="112" t="s">
        <v>37</v>
      </c>
      <c r="K26" s="113" t="s">
        <v>37</v>
      </c>
      <c r="L26" s="114" t="s">
        <v>37</v>
      </c>
      <c r="M26" s="114" t="s">
        <v>37</v>
      </c>
      <c r="N26" s="114" t="s">
        <v>37</v>
      </c>
      <c r="O26" s="114" t="s">
        <v>37</v>
      </c>
      <c r="P26" s="114" t="s">
        <v>37</v>
      </c>
      <c r="Q26" s="47" t="s">
        <v>37</v>
      </c>
      <c r="R26" s="130" t="s">
        <v>37</v>
      </c>
    </row>
    <row r="27" spans="1:21" x14ac:dyDescent="0.2">
      <c r="A27" s="115"/>
      <c r="B27" s="109" t="s">
        <v>43</v>
      </c>
      <c r="C27" s="110" t="s">
        <v>37</v>
      </c>
      <c r="D27" s="110" t="s">
        <v>37</v>
      </c>
      <c r="E27" s="110" t="s">
        <v>37</v>
      </c>
      <c r="F27" s="110"/>
      <c r="G27" s="111"/>
      <c r="H27" s="111"/>
      <c r="I27" s="111"/>
      <c r="J27" s="112" t="s">
        <v>37</v>
      </c>
      <c r="K27" s="113" t="s">
        <v>37</v>
      </c>
      <c r="L27" s="114" t="s">
        <v>37</v>
      </c>
      <c r="M27" s="114" t="s">
        <v>37</v>
      </c>
      <c r="N27" s="114" t="s">
        <v>37</v>
      </c>
      <c r="O27" s="114" t="s">
        <v>37</v>
      </c>
      <c r="P27" s="114" t="s">
        <v>37</v>
      </c>
      <c r="Q27" s="47" t="s">
        <v>37</v>
      </c>
      <c r="R27" s="130" t="s">
        <v>37</v>
      </c>
    </row>
    <row r="28" spans="1:21" ht="24" x14ac:dyDescent="0.2">
      <c r="A28" s="392" t="s">
        <v>1556</v>
      </c>
      <c r="B28" s="349" t="s">
        <v>1283</v>
      </c>
      <c r="C28" s="352" t="s">
        <v>1035</v>
      </c>
      <c r="D28" s="352">
        <v>1</v>
      </c>
      <c r="E28" s="352" t="s">
        <v>1028</v>
      </c>
      <c r="F28" s="389">
        <f>SUM(F30:F36)</f>
        <v>1.4</v>
      </c>
      <c r="G28" s="346">
        <f>SUM(G30:G36)</f>
        <v>1.4</v>
      </c>
      <c r="H28" s="346">
        <f>SUM(H30:H36)</f>
        <v>2.2000000000000002</v>
      </c>
      <c r="I28" s="346">
        <f>SUM(I30:I36)</f>
        <v>2.5</v>
      </c>
      <c r="J28" s="355" t="s">
        <v>1036</v>
      </c>
      <c r="K28" s="105" t="s">
        <v>1264</v>
      </c>
      <c r="L28" s="106" t="s">
        <v>1037</v>
      </c>
      <c r="M28" s="107" t="s">
        <v>124</v>
      </c>
      <c r="N28" s="234" t="s">
        <v>108</v>
      </c>
      <c r="O28" s="234" t="s">
        <v>109</v>
      </c>
      <c r="P28" s="235" t="s">
        <v>302</v>
      </c>
      <c r="Q28" s="464" t="s">
        <v>1038</v>
      </c>
      <c r="R28" s="340">
        <f>(G28-F28)/F28</f>
        <v>0</v>
      </c>
      <c r="S28" s="412"/>
      <c r="T28" s="413"/>
      <c r="U28" s="413"/>
    </row>
    <row r="29" spans="1:21" ht="36" x14ac:dyDescent="0.2">
      <c r="A29" s="394"/>
      <c r="B29" s="351"/>
      <c r="C29" s="354"/>
      <c r="D29" s="354"/>
      <c r="E29" s="354"/>
      <c r="F29" s="391"/>
      <c r="G29" s="348"/>
      <c r="H29" s="348"/>
      <c r="I29" s="348"/>
      <c r="J29" s="357"/>
      <c r="K29" s="105" t="s">
        <v>1267</v>
      </c>
      <c r="L29" s="106" t="s">
        <v>1039</v>
      </c>
      <c r="M29" s="107" t="s">
        <v>44</v>
      </c>
      <c r="N29" s="234" t="s">
        <v>108</v>
      </c>
      <c r="O29" s="234" t="s">
        <v>109</v>
      </c>
      <c r="P29" s="235" t="s">
        <v>302</v>
      </c>
      <c r="Q29" s="465"/>
      <c r="R29" s="473"/>
    </row>
    <row r="30" spans="1:21" ht="24" x14ac:dyDescent="0.2">
      <c r="A30" s="108"/>
      <c r="B30" s="109" t="s">
        <v>36</v>
      </c>
      <c r="C30" s="110" t="s">
        <v>37</v>
      </c>
      <c r="D30" s="110" t="s">
        <v>37</v>
      </c>
      <c r="E30" s="110" t="s">
        <v>37</v>
      </c>
      <c r="F30" s="110">
        <v>1.4</v>
      </c>
      <c r="G30" s="111">
        <v>1.4</v>
      </c>
      <c r="H30" s="111">
        <v>2.2000000000000002</v>
      </c>
      <c r="I30" s="111">
        <v>2.5</v>
      </c>
      <c r="J30" s="112" t="s">
        <v>37</v>
      </c>
      <c r="K30" s="113" t="s">
        <v>37</v>
      </c>
      <c r="L30" s="114" t="s">
        <v>37</v>
      </c>
      <c r="M30" s="114" t="s">
        <v>37</v>
      </c>
      <c r="N30" s="114" t="s">
        <v>37</v>
      </c>
      <c r="O30" s="114" t="s">
        <v>37</v>
      </c>
      <c r="P30" s="114" t="s">
        <v>37</v>
      </c>
      <c r="Q30" s="47" t="s">
        <v>37</v>
      </c>
      <c r="R30" s="130" t="s">
        <v>37</v>
      </c>
    </row>
    <row r="31" spans="1:21" ht="24" x14ac:dyDescent="0.2">
      <c r="A31" s="115"/>
      <c r="B31" s="109" t="s">
        <v>38</v>
      </c>
      <c r="C31" s="110" t="s">
        <v>37</v>
      </c>
      <c r="D31" s="110" t="s">
        <v>37</v>
      </c>
      <c r="E31" s="110" t="s">
        <v>37</v>
      </c>
      <c r="F31" s="110"/>
      <c r="G31" s="111"/>
      <c r="H31" s="111"/>
      <c r="I31" s="111"/>
      <c r="J31" s="112" t="s">
        <v>37</v>
      </c>
      <c r="K31" s="113" t="s">
        <v>37</v>
      </c>
      <c r="L31" s="114" t="s">
        <v>37</v>
      </c>
      <c r="M31" s="114" t="s">
        <v>37</v>
      </c>
      <c r="N31" s="114" t="s">
        <v>37</v>
      </c>
      <c r="O31" s="114" t="s">
        <v>37</v>
      </c>
      <c r="P31" s="114" t="s">
        <v>37</v>
      </c>
      <c r="Q31" s="47" t="s">
        <v>37</v>
      </c>
      <c r="R31" s="130" t="s">
        <v>37</v>
      </c>
    </row>
    <row r="32" spans="1:21" x14ac:dyDescent="0.2">
      <c r="A32" s="115"/>
      <c r="B32" s="109" t="s">
        <v>39</v>
      </c>
      <c r="C32" s="110" t="s">
        <v>37</v>
      </c>
      <c r="D32" s="110" t="s">
        <v>37</v>
      </c>
      <c r="E32" s="110" t="s">
        <v>37</v>
      </c>
      <c r="F32" s="110"/>
      <c r="G32" s="111"/>
      <c r="H32" s="111"/>
      <c r="I32" s="111"/>
      <c r="J32" s="112" t="s">
        <v>37</v>
      </c>
      <c r="K32" s="113" t="s">
        <v>37</v>
      </c>
      <c r="L32" s="114" t="s">
        <v>37</v>
      </c>
      <c r="M32" s="114" t="s">
        <v>37</v>
      </c>
      <c r="N32" s="114" t="s">
        <v>37</v>
      </c>
      <c r="O32" s="114" t="s">
        <v>37</v>
      </c>
      <c r="P32" s="114" t="s">
        <v>37</v>
      </c>
      <c r="Q32" s="47" t="s">
        <v>37</v>
      </c>
      <c r="R32" s="130" t="s">
        <v>37</v>
      </c>
    </row>
    <row r="33" spans="1:21" ht="24" x14ac:dyDescent="0.2">
      <c r="A33" s="115"/>
      <c r="B33" s="109" t="s">
        <v>40</v>
      </c>
      <c r="C33" s="110" t="s">
        <v>37</v>
      </c>
      <c r="D33" s="110" t="s">
        <v>37</v>
      </c>
      <c r="E33" s="110" t="s">
        <v>37</v>
      </c>
      <c r="F33" s="110"/>
      <c r="G33" s="111"/>
      <c r="H33" s="111"/>
      <c r="I33" s="111"/>
      <c r="J33" s="112" t="s">
        <v>37</v>
      </c>
      <c r="K33" s="113" t="s">
        <v>37</v>
      </c>
      <c r="L33" s="114" t="s">
        <v>37</v>
      </c>
      <c r="M33" s="114" t="s">
        <v>37</v>
      </c>
      <c r="N33" s="114" t="s">
        <v>37</v>
      </c>
      <c r="O33" s="114" t="s">
        <v>37</v>
      </c>
      <c r="P33" s="114" t="s">
        <v>37</v>
      </c>
      <c r="Q33" s="47" t="s">
        <v>37</v>
      </c>
      <c r="R33" s="130" t="s">
        <v>37</v>
      </c>
    </row>
    <row r="34" spans="1:21" x14ac:dyDescent="0.2">
      <c r="A34" s="115"/>
      <c r="B34" s="109" t="s">
        <v>41</v>
      </c>
      <c r="C34" s="110" t="s">
        <v>37</v>
      </c>
      <c r="D34" s="110" t="s">
        <v>37</v>
      </c>
      <c r="E34" s="110" t="s">
        <v>37</v>
      </c>
      <c r="F34" s="110"/>
      <c r="G34" s="111"/>
      <c r="H34" s="111"/>
      <c r="I34" s="111"/>
      <c r="J34" s="112" t="s">
        <v>37</v>
      </c>
      <c r="K34" s="113" t="s">
        <v>37</v>
      </c>
      <c r="L34" s="114" t="s">
        <v>37</v>
      </c>
      <c r="M34" s="114" t="s">
        <v>37</v>
      </c>
      <c r="N34" s="114" t="s">
        <v>37</v>
      </c>
      <c r="O34" s="114" t="s">
        <v>37</v>
      </c>
      <c r="P34" s="114" t="s">
        <v>37</v>
      </c>
      <c r="Q34" s="47" t="s">
        <v>37</v>
      </c>
      <c r="R34" s="130" t="s">
        <v>37</v>
      </c>
    </row>
    <row r="35" spans="1:21" x14ac:dyDescent="0.2">
      <c r="A35" s="115"/>
      <c r="B35" s="109" t="s">
        <v>42</v>
      </c>
      <c r="C35" s="110" t="s">
        <v>37</v>
      </c>
      <c r="D35" s="110" t="s">
        <v>37</v>
      </c>
      <c r="E35" s="110" t="s">
        <v>37</v>
      </c>
      <c r="F35" s="110"/>
      <c r="G35" s="111"/>
      <c r="H35" s="111"/>
      <c r="I35" s="111"/>
      <c r="J35" s="112" t="s">
        <v>37</v>
      </c>
      <c r="K35" s="113" t="s">
        <v>37</v>
      </c>
      <c r="L35" s="114" t="s">
        <v>37</v>
      </c>
      <c r="M35" s="114" t="s">
        <v>37</v>
      </c>
      <c r="N35" s="114" t="s">
        <v>37</v>
      </c>
      <c r="O35" s="114" t="s">
        <v>37</v>
      </c>
      <c r="P35" s="114" t="s">
        <v>37</v>
      </c>
      <c r="Q35" s="47" t="s">
        <v>37</v>
      </c>
      <c r="R35" s="130" t="s">
        <v>37</v>
      </c>
    </row>
    <row r="36" spans="1:21" x14ac:dyDescent="0.2">
      <c r="A36" s="115"/>
      <c r="B36" s="109" t="s">
        <v>43</v>
      </c>
      <c r="C36" s="110" t="s">
        <v>37</v>
      </c>
      <c r="D36" s="110" t="s">
        <v>37</v>
      </c>
      <c r="E36" s="110" t="s">
        <v>37</v>
      </c>
      <c r="F36" s="110"/>
      <c r="G36" s="111"/>
      <c r="H36" s="111"/>
      <c r="I36" s="111"/>
      <c r="J36" s="112" t="s">
        <v>37</v>
      </c>
      <c r="K36" s="113" t="s">
        <v>37</v>
      </c>
      <c r="L36" s="114" t="s">
        <v>37</v>
      </c>
      <c r="M36" s="114" t="s">
        <v>37</v>
      </c>
      <c r="N36" s="114" t="s">
        <v>37</v>
      </c>
      <c r="O36" s="114" t="s">
        <v>37</v>
      </c>
      <c r="P36" s="114" t="s">
        <v>37</v>
      </c>
      <c r="Q36" s="47" t="s">
        <v>37</v>
      </c>
      <c r="R36" s="130" t="s">
        <v>37</v>
      </c>
    </row>
    <row r="37" spans="1:21" ht="76.900000000000006" customHeight="1" x14ac:dyDescent="0.2">
      <c r="A37" s="119" t="s">
        <v>1268</v>
      </c>
      <c r="B37" s="116" t="s">
        <v>1284</v>
      </c>
      <c r="C37" s="101" t="s">
        <v>1040</v>
      </c>
      <c r="D37" s="101">
        <v>1</v>
      </c>
      <c r="E37" s="101" t="s">
        <v>1028</v>
      </c>
      <c r="F37" s="102">
        <f>SUM(F38:F44)</f>
        <v>0</v>
      </c>
      <c r="G37" s="103">
        <f>SUM(G38:G44)</f>
        <v>0</v>
      </c>
      <c r="H37" s="103">
        <f>SUM(H38:H44)</f>
        <v>0</v>
      </c>
      <c r="I37" s="117">
        <f>SUM(I38:I44)</f>
        <v>0</v>
      </c>
      <c r="J37" s="118" t="s">
        <v>21</v>
      </c>
      <c r="K37" s="105" t="s">
        <v>1269</v>
      </c>
      <c r="L37" s="106" t="s">
        <v>1041</v>
      </c>
      <c r="M37" s="107" t="s">
        <v>44</v>
      </c>
      <c r="N37" s="234" t="s">
        <v>52</v>
      </c>
      <c r="O37" s="234" t="s">
        <v>52</v>
      </c>
      <c r="P37" s="235" t="s">
        <v>52</v>
      </c>
      <c r="Q37" s="51" t="s">
        <v>21</v>
      </c>
      <c r="R37" s="129" t="e">
        <f>(G37-F37)/F37</f>
        <v>#DIV/0!</v>
      </c>
      <c r="S37" s="330" t="s">
        <v>1083</v>
      </c>
      <c r="T37" s="331"/>
      <c r="U37" s="331"/>
    </row>
    <row r="38" spans="1:21" ht="24" x14ac:dyDescent="0.2">
      <c r="A38" s="108"/>
      <c r="B38" s="109" t="s">
        <v>36</v>
      </c>
      <c r="C38" s="110" t="s">
        <v>37</v>
      </c>
      <c r="D38" s="110" t="s">
        <v>37</v>
      </c>
      <c r="E38" s="110" t="s">
        <v>37</v>
      </c>
      <c r="F38" s="110"/>
      <c r="G38" s="111"/>
      <c r="H38" s="111"/>
      <c r="I38" s="111"/>
      <c r="J38" s="112" t="s">
        <v>37</v>
      </c>
      <c r="K38" s="113" t="s">
        <v>37</v>
      </c>
      <c r="L38" s="114" t="s">
        <v>37</v>
      </c>
      <c r="M38" s="114" t="s">
        <v>37</v>
      </c>
      <c r="N38" s="114" t="s">
        <v>37</v>
      </c>
      <c r="O38" s="114" t="s">
        <v>37</v>
      </c>
      <c r="P38" s="114" t="s">
        <v>37</v>
      </c>
      <c r="Q38" s="47" t="s">
        <v>37</v>
      </c>
      <c r="R38" s="130" t="s">
        <v>37</v>
      </c>
    </row>
    <row r="39" spans="1:21" ht="24" x14ac:dyDescent="0.2">
      <c r="A39" s="115"/>
      <c r="B39" s="109" t="s">
        <v>38</v>
      </c>
      <c r="C39" s="110" t="s">
        <v>37</v>
      </c>
      <c r="D39" s="110" t="s">
        <v>37</v>
      </c>
      <c r="E39" s="110" t="s">
        <v>37</v>
      </c>
      <c r="F39" s="110"/>
      <c r="G39" s="111"/>
      <c r="H39" s="111"/>
      <c r="I39" s="111"/>
      <c r="J39" s="112" t="s">
        <v>37</v>
      </c>
      <c r="K39" s="113" t="s">
        <v>37</v>
      </c>
      <c r="L39" s="114" t="s">
        <v>37</v>
      </c>
      <c r="M39" s="114" t="s">
        <v>37</v>
      </c>
      <c r="N39" s="114" t="s">
        <v>37</v>
      </c>
      <c r="O39" s="114" t="s">
        <v>37</v>
      </c>
      <c r="P39" s="114" t="s">
        <v>37</v>
      </c>
      <c r="Q39" s="47" t="s">
        <v>37</v>
      </c>
      <c r="R39" s="130" t="s">
        <v>37</v>
      </c>
    </row>
    <row r="40" spans="1:21" x14ac:dyDescent="0.2">
      <c r="A40" s="115"/>
      <c r="B40" s="109" t="s">
        <v>39</v>
      </c>
      <c r="C40" s="110" t="s">
        <v>37</v>
      </c>
      <c r="D40" s="110" t="s">
        <v>37</v>
      </c>
      <c r="E40" s="110" t="s">
        <v>37</v>
      </c>
      <c r="F40" s="110"/>
      <c r="G40" s="111"/>
      <c r="H40" s="111"/>
      <c r="I40" s="111"/>
      <c r="J40" s="112" t="s">
        <v>37</v>
      </c>
      <c r="K40" s="113" t="s">
        <v>37</v>
      </c>
      <c r="L40" s="114" t="s">
        <v>37</v>
      </c>
      <c r="M40" s="114" t="s">
        <v>37</v>
      </c>
      <c r="N40" s="114" t="s">
        <v>37</v>
      </c>
      <c r="O40" s="114" t="s">
        <v>37</v>
      </c>
      <c r="P40" s="114" t="s">
        <v>37</v>
      </c>
      <c r="Q40" s="47" t="s">
        <v>37</v>
      </c>
      <c r="R40" s="130" t="s">
        <v>37</v>
      </c>
    </row>
    <row r="41" spans="1:21" ht="24" x14ac:dyDescent="0.2">
      <c r="A41" s="115"/>
      <c r="B41" s="109" t="s">
        <v>40</v>
      </c>
      <c r="C41" s="110" t="s">
        <v>37</v>
      </c>
      <c r="D41" s="110" t="s">
        <v>37</v>
      </c>
      <c r="E41" s="110" t="s">
        <v>37</v>
      </c>
      <c r="F41" s="110"/>
      <c r="G41" s="111"/>
      <c r="H41" s="111"/>
      <c r="I41" s="111"/>
      <c r="J41" s="112" t="s">
        <v>37</v>
      </c>
      <c r="K41" s="113" t="s">
        <v>37</v>
      </c>
      <c r="L41" s="114" t="s">
        <v>37</v>
      </c>
      <c r="M41" s="114" t="s">
        <v>37</v>
      </c>
      <c r="N41" s="114" t="s">
        <v>37</v>
      </c>
      <c r="O41" s="114" t="s">
        <v>37</v>
      </c>
      <c r="P41" s="114" t="s">
        <v>37</v>
      </c>
      <c r="Q41" s="47" t="s">
        <v>37</v>
      </c>
      <c r="R41" s="130" t="s">
        <v>37</v>
      </c>
    </row>
    <row r="42" spans="1:21" x14ac:dyDescent="0.2">
      <c r="A42" s="115"/>
      <c r="B42" s="109" t="s">
        <v>41</v>
      </c>
      <c r="C42" s="110" t="s">
        <v>37</v>
      </c>
      <c r="D42" s="110" t="s">
        <v>37</v>
      </c>
      <c r="E42" s="110" t="s">
        <v>37</v>
      </c>
      <c r="F42" s="110"/>
      <c r="G42" s="111"/>
      <c r="H42" s="111"/>
      <c r="I42" s="111"/>
      <c r="J42" s="112" t="s">
        <v>37</v>
      </c>
      <c r="K42" s="113" t="s">
        <v>37</v>
      </c>
      <c r="L42" s="114" t="s">
        <v>37</v>
      </c>
      <c r="M42" s="114" t="s">
        <v>37</v>
      </c>
      <c r="N42" s="114" t="s">
        <v>37</v>
      </c>
      <c r="O42" s="114" t="s">
        <v>37</v>
      </c>
      <c r="P42" s="114" t="s">
        <v>37</v>
      </c>
      <c r="Q42" s="47" t="s">
        <v>37</v>
      </c>
      <c r="R42" s="130" t="s">
        <v>37</v>
      </c>
    </row>
    <row r="43" spans="1:21" x14ac:dyDescent="0.2">
      <c r="A43" s="115"/>
      <c r="B43" s="109" t="s">
        <v>42</v>
      </c>
      <c r="C43" s="110" t="s">
        <v>37</v>
      </c>
      <c r="D43" s="110" t="s">
        <v>37</v>
      </c>
      <c r="E43" s="110" t="s">
        <v>37</v>
      </c>
      <c r="F43" s="110"/>
      <c r="G43" s="111"/>
      <c r="H43" s="111"/>
      <c r="I43" s="111"/>
      <c r="J43" s="112" t="s">
        <v>37</v>
      </c>
      <c r="K43" s="113" t="s">
        <v>37</v>
      </c>
      <c r="L43" s="114" t="s">
        <v>37</v>
      </c>
      <c r="M43" s="114" t="s">
        <v>37</v>
      </c>
      <c r="N43" s="114" t="s">
        <v>37</v>
      </c>
      <c r="O43" s="114" t="s">
        <v>37</v>
      </c>
      <c r="P43" s="114" t="s">
        <v>37</v>
      </c>
      <c r="Q43" s="47" t="s">
        <v>37</v>
      </c>
      <c r="R43" s="130" t="s">
        <v>37</v>
      </c>
    </row>
    <row r="44" spans="1:21" x14ac:dyDescent="0.2">
      <c r="A44" s="115"/>
      <c r="B44" s="109" t="s">
        <v>43</v>
      </c>
      <c r="C44" s="110" t="s">
        <v>37</v>
      </c>
      <c r="D44" s="110" t="s">
        <v>37</v>
      </c>
      <c r="E44" s="110" t="s">
        <v>37</v>
      </c>
      <c r="F44" s="110"/>
      <c r="G44" s="111"/>
      <c r="H44" s="111"/>
      <c r="I44" s="111"/>
      <c r="J44" s="112" t="s">
        <v>37</v>
      </c>
      <c r="K44" s="113" t="s">
        <v>37</v>
      </c>
      <c r="L44" s="114" t="s">
        <v>37</v>
      </c>
      <c r="M44" s="114" t="s">
        <v>37</v>
      </c>
      <c r="N44" s="114" t="s">
        <v>37</v>
      </c>
      <c r="O44" s="114" t="s">
        <v>37</v>
      </c>
      <c r="P44" s="114" t="s">
        <v>37</v>
      </c>
      <c r="Q44" s="47" t="s">
        <v>37</v>
      </c>
      <c r="R44" s="130" t="s">
        <v>37</v>
      </c>
    </row>
    <row r="45" spans="1:21" ht="67.5" x14ac:dyDescent="0.2">
      <c r="A45" s="105" t="s">
        <v>1270</v>
      </c>
      <c r="B45" s="116" t="s">
        <v>1042</v>
      </c>
      <c r="C45" s="101" t="s">
        <v>1043</v>
      </c>
      <c r="D45" s="101">
        <v>1</v>
      </c>
      <c r="E45" s="101" t="s">
        <v>1028</v>
      </c>
      <c r="F45" s="102">
        <f>SUM(F46:F52)</f>
        <v>2.6</v>
      </c>
      <c r="G45" s="103">
        <f>SUM(G46:G52)</f>
        <v>0</v>
      </c>
      <c r="H45" s="103">
        <f>SUM(H46:H52)</f>
        <v>1</v>
      </c>
      <c r="I45" s="117">
        <f>SUM(I46:I52)</f>
        <v>1</v>
      </c>
      <c r="J45" s="118" t="s">
        <v>1029</v>
      </c>
      <c r="K45" s="105" t="s">
        <v>1414</v>
      </c>
      <c r="L45" s="106" t="s">
        <v>1044</v>
      </c>
      <c r="M45" s="107" t="s">
        <v>44</v>
      </c>
      <c r="N45" s="234"/>
      <c r="O45" s="234" t="s">
        <v>302</v>
      </c>
      <c r="P45" s="235" t="s">
        <v>160</v>
      </c>
      <c r="Q45" s="49" t="s">
        <v>1031</v>
      </c>
      <c r="R45" s="129">
        <f>(G45-F45)/F45</f>
        <v>-1</v>
      </c>
    </row>
    <row r="46" spans="1:21" ht="24" x14ac:dyDescent="0.2">
      <c r="A46" s="108"/>
      <c r="B46" s="109" t="s">
        <v>36</v>
      </c>
      <c r="C46" s="110" t="s">
        <v>37</v>
      </c>
      <c r="D46" s="110" t="s">
        <v>37</v>
      </c>
      <c r="E46" s="110" t="s">
        <v>37</v>
      </c>
      <c r="F46" s="110">
        <v>2.6</v>
      </c>
      <c r="G46" s="111"/>
      <c r="H46" s="111">
        <v>1</v>
      </c>
      <c r="I46" s="111">
        <v>1</v>
      </c>
      <c r="J46" s="112" t="s">
        <v>37</v>
      </c>
      <c r="K46" s="113" t="s">
        <v>37</v>
      </c>
      <c r="L46" s="114" t="s">
        <v>37</v>
      </c>
      <c r="M46" s="114" t="s">
        <v>37</v>
      </c>
      <c r="N46" s="114" t="s">
        <v>37</v>
      </c>
      <c r="O46" s="114" t="s">
        <v>37</v>
      </c>
      <c r="P46" s="114" t="s">
        <v>37</v>
      </c>
      <c r="Q46" s="47" t="s">
        <v>37</v>
      </c>
      <c r="R46" s="130" t="s">
        <v>37</v>
      </c>
    </row>
    <row r="47" spans="1:21" ht="24" x14ac:dyDescent="0.2">
      <c r="A47" s="115"/>
      <c r="B47" s="109" t="s">
        <v>38</v>
      </c>
      <c r="C47" s="110" t="s">
        <v>37</v>
      </c>
      <c r="D47" s="110" t="s">
        <v>37</v>
      </c>
      <c r="E47" s="110" t="s">
        <v>37</v>
      </c>
      <c r="F47" s="110"/>
      <c r="G47" s="111"/>
      <c r="H47" s="111"/>
      <c r="I47" s="111"/>
      <c r="J47" s="112" t="s">
        <v>37</v>
      </c>
      <c r="K47" s="113" t="s">
        <v>37</v>
      </c>
      <c r="L47" s="114" t="s">
        <v>37</v>
      </c>
      <c r="M47" s="114" t="s">
        <v>37</v>
      </c>
      <c r="N47" s="114" t="s">
        <v>37</v>
      </c>
      <c r="O47" s="114" t="s">
        <v>37</v>
      </c>
      <c r="P47" s="114" t="s">
        <v>37</v>
      </c>
      <c r="Q47" s="47" t="s">
        <v>37</v>
      </c>
      <c r="R47" s="130" t="s">
        <v>37</v>
      </c>
    </row>
    <row r="48" spans="1:21" x14ac:dyDescent="0.2">
      <c r="A48" s="115"/>
      <c r="B48" s="109" t="s">
        <v>39</v>
      </c>
      <c r="C48" s="110" t="s">
        <v>37</v>
      </c>
      <c r="D48" s="110" t="s">
        <v>37</v>
      </c>
      <c r="E48" s="110" t="s">
        <v>37</v>
      </c>
      <c r="F48" s="110"/>
      <c r="G48" s="111"/>
      <c r="H48" s="111"/>
      <c r="I48" s="111"/>
      <c r="J48" s="112" t="s">
        <v>37</v>
      </c>
      <c r="K48" s="113" t="s">
        <v>37</v>
      </c>
      <c r="L48" s="114" t="s">
        <v>37</v>
      </c>
      <c r="M48" s="114" t="s">
        <v>37</v>
      </c>
      <c r="N48" s="114" t="s">
        <v>37</v>
      </c>
      <c r="O48" s="114" t="s">
        <v>37</v>
      </c>
      <c r="P48" s="114" t="s">
        <v>37</v>
      </c>
      <c r="Q48" s="47" t="s">
        <v>37</v>
      </c>
      <c r="R48" s="130" t="s">
        <v>37</v>
      </c>
    </row>
    <row r="49" spans="1:21" ht="24" x14ac:dyDescent="0.2">
      <c r="A49" s="115"/>
      <c r="B49" s="109" t="s">
        <v>40</v>
      </c>
      <c r="C49" s="110" t="s">
        <v>37</v>
      </c>
      <c r="D49" s="110" t="s">
        <v>37</v>
      </c>
      <c r="E49" s="110" t="s">
        <v>37</v>
      </c>
      <c r="F49" s="110"/>
      <c r="G49" s="111"/>
      <c r="H49" s="111"/>
      <c r="I49" s="111"/>
      <c r="J49" s="112" t="s">
        <v>37</v>
      </c>
      <c r="K49" s="113" t="s">
        <v>37</v>
      </c>
      <c r="L49" s="114" t="s">
        <v>37</v>
      </c>
      <c r="M49" s="114" t="s">
        <v>37</v>
      </c>
      <c r="N49" s="114" t="s">
        <v>37</v>
      </c>
      <c r="O49" s="114" t="s">
        <v>37</v>
      </c>
      <c r="P49" s="114" t="s">
        <v>37</v>
      </c>
      <c r="Q49" s="47" t="s">
        <v>37</v>
      </c>
      <c r="R49" s="130" t="s">
        <v>37</v>
      </c>
    </row>
    <row r="50" spans="1:21" x14ac:dyDescent="0.2">
      <c r="A50" s="115"/>
      <c r="B50" s="109" t="s">
        <v>41</v>
      </c>
      <c r="C50" s="110" t="s">
        <v>37</v>
      </c>
      <c r="D50" s="110" t="s">
        <v>37</v>
      </c>
      <c r="E50" s="110" t="s">
        <v>37</v>
      </c>
      <c r="F50" s="110"/>
      <c r="G50" s="111"/>
      <c r="H50" s="111"/>
      <c r="I50" s="111"/>
      <c r="J50" s="112" t="s">
        <v>37</v>
      </c>
      <c r="K50" s="113" t="s">
        <v>37</v>
      </c>
      <c r="L50" s="114" t="s">
        <v>37</v>
      </c>
      <c r="M50" s="114" t="s">
        <v>37</v>
      </c>
      <c r="N50" s="114" t="s">
        <v>37</v>
      </c>
      <c r="O50" s="114" t="s">
        <v>37</v>
      </c>
      <c r="P50" s="114" t="s">
        <v>37</v>
      </c>
      <c r="Q50" s="47" t="s">
        <v>37</v>
      </c>
      <c r="R50" s="130" t="s">
        <v>37</v>
      </c>
    </row>
    <row r="51" spans="1:21" x14ac:dyDescent="0.2">
      <c r="A51" s="115"/>
      <c r="B51" s="109" t="s">
        <v>42</v>
      </c>
      <c r="C51" s="110" t="s">
        <v>37</v>
      </c>
      <c r="D51" s="110" t="s">
        <v>37</v>
      </c>
      <c r="E51" s="110" t="s">
        <v>37</v>
      </c>
      <c r="F51" s="110"/>
      <c r="G51" s="111"/>
      <c r="H51" s="111"/>
      <c r="I51" s="111"/>
      <c r="J51" s="112" t="s">
        <v>37</v>
      </c>
      <c r="K51" s="113" t="s">
        <v>37</v>
      </c>
      <c r="L51" s="114" t="s">
        <v>37</v>
      </c>
      <c r="M51" s="114" t="s">
        <v>37</v>
      </c>
      <c r="N51" s="114" t="s">
        <v>37</v>
      </c>
      <c r="O51" s="114" t="s">
        <v>37</v>
      </c>
      <c r="P51" s="114" t="s">
        <v>37</v>
      </c>
      <c r="Q51" s="47" t="s">
        <v>37</v>
      </c>
      <c r="R51" s="130" t="s">
        <v>37</v>
      </c>
    </row>
    <row r="52" spans="1:21" x14ac:dyDescent="0.2">
      <c r="A52" s="115"/>
      <c r="B52" s="109" t="s">
        <v>43</v>
      </c>
      <c r="C52" s="110" t="s">
        <v>37</v>
      </c>
      <c r="D52" s="110" t="s">
        <v>37</v>
      </c>
      <c r="E52" s="110" t="s">
        <v>37</v>
      </c>
      <c r="F52" s="110"/>
      <c r="G52" s="111"/>
      <c r="H52" s="111"/>
      <c r="I52" s="111"/>
      <c r="J52" s="112" t="s">
        <v>37</v>
      </c>
      <c r="K52" s="113" t="s">
        <v>37</v>
      </c>
      <c r="L52" s="114" t="s">
        <v>37</v>
      </c>
      <c r="M52" s="114" t="s">
        <v>37</v>
      </c>
      <c r="N52" s="114" t="s">
        <v>37</v>
      </c>
      <c r="O52" s="114" t="s">
        <v>37</v>
      </c>
      <c r="P52" s="114" t="s">
        <v>37</v>
      </c>
      <c r="Q52" s="47" t="s">
        <v>37</v>
      </c>
      <c r="R52" s="130" t="s">
        <v>37</v>
      </c>
    </row>
    <row r="53" spans="1:21" ht="26.45" customHeight="1" x14ac:dyDescent="0.2">
      <c r="A53" s="424" t="s">
        <v>1271</v>
      </c>
      <c r="B53" s="349" t="s">
        <v>1045</v>
      </c>
      <c r="C53" s="352" t="s">
        <v>1046</v>
      </c>
      <c r="D53" s="352" t="s">
        <v>728</v>
      </c>
      <c r="E53" s="352" t="s">
        <v>1047</v>
      </c>
      <c r="F53" s="389">
        <f>SUM(F57:F63)</f>
        <v>33.6</v>
      </c>
      <c r="G53" s="346">
        <f>SUM(G57:G63)</f>
        <v>36.5</v>
      </c>
      <c r="H53" s="346">
        <f>SUM(H57:H63)</f>
        <v>38.299999999999997</v>
      </c>
      <c r="I53" s="346">
        <f>SUM(I57:I63)</f>
        <v>40.200000000000003</v>
      </c>
      <c r="J53" s="355" t="s">
        <v>1048</v>
      </c>
      <c r="K53" s="105" t="s">
        <v>1272</v>
      </c>
      <c r="L53" s="106" t="s">
        <v>1049</v>
      </c>
      <c r="M53" s="107" t="s">
        <v>124</v>
      </c>
      <c r="N53" s="234" t="s">
        <v>1737</v>
      </c>
      <c r="O53" s="234" t="s">
        <v>1738</v>
      </c>
      <c r="P53" s="235" t="s">
        <v>1050</v>
      </c>
      <c r="Q53" s="464" t="s">
        <v>1051</v>
      </c>
      <c r="R53" s="340">
        <f>(G53-F53)/F53</f>
        <v>8.6309523809523767E-2</v>
      </c>
      <c r="S53" s="412"/>
      <c r="T53" s="413"/>
      <c r="U53" s="413"/>
    </row>
    <row r="54" spans="1:21" ht="48" x14ac:dyDescent="0.2">
      <c r="A54" s="446"/>
      <c r="B54" s="350"/>
      <c r="C54" s="353"/>
      <c r="D54" s="353"/>
      <c r="E54" s="353"/>
      <c r="F54" s="390"/>
      <c r="G54" s="347"/>
      <c r="H54" s="347"/>
      <c r="I54" s="347"/>
      <c r="J54" s="356"/>
      <c r="K54" s="105" t="s">
        <v>1273</v>
      </c>
      <c r="L54" s="106" t="s">
        <v>1716</v>
      </c>
      <c r="M54" s="107" t="s">
        <v>124</v>
      </c>
      <c r="N54" s="234" t="s">
        <v>482</v>
      </c>
      <c r="O54" s="234" t="s">
        <v>1739</v>
      </c>
      <c r="P54" s="235" t="s">
        <v>174</v>
      </c>
      <c r="Q54" s="474"/>
      <c r="R54" s="341"/>
    </row>
    <row r="55" spans="1:21" ht="36" x14ac:dyDescent="0.2">
      <c r="A55" s="446"/>
      <c r="B55" s="350"/>
      <c r="C55" s="353"/>
      <c r="D55" s="353"/>
      <c r="E55" s="353"/>
      <c r="F55" s="390"/>
      <c r="G55" s="347"/>
      <c r="H55" s="347"/>
      <c r="I55" s="347"/>
      <c r="J55" s="356"/>
      <c r="K55" s="105" t="s">
        <v>1274</v>
      </c>
      <c r="L55" s="106" t="s">
        <v>1052</v>
      </c>
      <c r="M55" s="107" t="s">
        <v>44</v>
      </c>
      <c r="N55" s="234" t="s">
        <v>48</v>
      </c>
      <c r="O55" s="234" t="s">
        <v>109</v>
      </c>
      <c r="P55" s="235" t="s">
        <v>160</v>
      </c>
      <c r="Q55" s="474"/>
      <c r="R55" s="473"/>
    </row>
    <row r="56" spans="1:21" ht="24" x14ac:dyDescent="0.2">
      <c r="A56" s="425"/>
      <c r="B56" s="351"/>
      <c r="C56" s="354"/>
      <c r="D56" s="354"/>
      <c r="E56" s="354"/>
      <c r="F56" s="391"/>
      <c r="G56" s="348"/>
      <c r="H56" s="348"/>
      <c r="I56" s="348"/>
      <c r="J56" s="357"/>
      <c r="K56" s="105" t="s">
        <v>1275</v>
      </c>
      <c r="L56" s="106" t="s">
        <v>1253</v>
      </c>
      <c r="M56" s="107" t="s">
        <v>44</v>
      </c>
      <c r="N56" s="234"/>
      <c r="O56" s="234"/>
      <c r="P56" s="235" t="s">
        <v>65</v>
      </c>
      <c r="Q56" s="465"/>
      <c r="R56" s="128"/>
      <c r="S56" s="142" t="s">
        <v>1307</v>
      </c>
    </row>
    <row r="57" spans="1:21" ht="24" x14ac:dyDescent="0.2">
      <c r="A57" s="108"/>
      <c r="B57" s="109" t="s">
        <v>36</v>
      </c>
      <c r="C57" s="110" t="s">
        <v>37</v>
      </c>
      <c r="D57" s="110" t="s">
        <v>37</v>
      </c>
      <c r="E57" s="110" t="s">
        <v>37</v>
      </c>
      <c r="F57" s="110">
        <v>33.6</v>
      </c>
      <c r="G57" s="111">
        <v>36.5</v>
      </c>
      <c r="H57" s="111">
        <v>38.299999999999997</v>
      </c>
      <c r="I57" s="111">
        <v>40.200000000000003</v>
      </c>
      <c r="J57" s="112" t="s">
        <v>37</v>
      </c>
      <c r="K57" s="113" t="s">
        <v>37</v>
      </c>
      <c r="L57" s="114" t="s">
        <v>37</v>
      </c>
      <c r="M57" s="114" t="s">
        <v>37</v>
      </c>
      <c r="N57" s="114" t="s">
        <v>37</v>
      </c>
      <c r="O57" s="114" t="s">
        <v>37</v>
      </c>
      <c r="P57" s="114" t="s">
        <v>37</v>
      </c>
      <c r="Q57" s="47" t="s">
        <v>37</v>
      </c>
      <c r="R57" s="130" t="s">
        <v>37</v>
      </c>
    </row>
    <row r="58" spans="1:21" ht="24" x14ac:dyDescent="0.2">
      <c r="A58" s="115"/>
      <c r="B58" s="109" t="s">
        <v>38</v>
      </c>
      <c r="C58" s="110" t="s">
        <v>37</v>
      </c>
      <c r="D58" s="110" t="s">
        <v>37</v>
      </c>
      <c r="E58" s="110" t="s">
        <v>37</v>
      </c>
      <c r="F58" s="110"/>
      <c r="G58" s="111"/>
      <c r="H58" s="111"/>
      <c r="I58" s="111"/>
      <c r="J58" s="112" t="s">
        <v>37</v>
      </c>
      <c r="K58" s="113" t="s">
        <v>37</v>
      </c>
      <c r="L58" s="114" t="s">
        <v>37</v>
      </c>
      <c r="M58" s="114" t="s">
        <v>37</v>
      </c>
      <c r="N58" s="114" t="s">
        <v>37</v>
      </c>
      <c r="O58" s="114" t="s">
        <v>37</v>
      </c>
      <c r="P58" s="114" t="s">
        <v>37</v>
      </c>
      <c r="Q58" s="47" t="s">
        <v>37</v>
      </c>
      <c r="R58" s="130" t="s">
        <v>37</v>
      </c>
    </row>
    <row r="59" spans="1:21" x14ac:dyDescent="0.2">
      <c r="A59" s="115"/>
      <c r="B59" s="109" t="s">
        <v>39</v>
      </c>
      <c r="C59" s="110" t="s">
        <v>37</v>
      </c>
      <c r="D59" s="110" t="s">
        <v>37</v>
      </c>
      <c r="E59" s="110" t="s">
        <v>37</v>
      </c>
      <c r="F59" s="110"/>
      <c r="G59" s="111"/>
      <c r="H59" s="111"/>
      <c r="I59" s="111"/>
      <c r="J59" s="112" t="s">
        <v>37</v>
      </c>
      <c r="K59" s="113" t="s">
        <v>37</v>
      </c>
      <c r="L59" s="114" t="s">
        <v>37</v>
      </c>
      <c r="M59" s="114" t="s">
        <v>37</v>
      </c>
      <c r="N59" s="114" t="s">
        <v>37</v>
      </c>
      <c r="O59" s="114" t="s">
        <v>37</v>
      </c>
      <c r="P59" s="114" t="s">
        <v>37</v>
      </c>
      <c r="Q59" s="47" t="s">
        <v>37</v>
      </c>
      <c r="R59" s="130" t="s">
        <v>37</v>
      </c>
    </row>
    <row r="60" spans="1:21" ht="24" x14ac:dyDescent="0.2">
      <c r="A60" s="115"/>
      <c r="B60" s="109" t="s">
        <v>40</v>
      </c>
      <c r="C60" s="110" t="s">
        <v>37</v>
      </c>
      <c r="D60" s="110" t="s">
        <v>37</v>
      </c>
      <c r="E60" s="110" t="s">
        <v>37</v>
      </c>
      <c r="F60" s="110"/>
      <c r="G60" s="111"/>
      <c r="H60" s="111"/>
      <c r="I60" s="111"/>
      <c r="J60" s="112" t="s">
        <v>37</v>
      </c>
      <c r="K60" s="113" t="s">
        <v>37</v>
      </c>
      <c r="L60" s="114" t="s">
        <v>37</v>
      </c>
      <c r="M60" s="114" t="s">
        <v>37</v>
      </c>
      <c r="N60" s="114" t="s">
        <v>37</v>
      </c>
      <c r="O60" s="114" t="s">
        <v>37</v>
      </c>
      <c r="P60" s="114" t="s">
        <v>37</v>
      </c>
      <c r="Q60" s="47" t="s">
        <v>37</v>
      </c>
      <c r="R60" s="130" t="s">
        <v>37</v>
      </c>
    </row>
    <row r="61" spans="1:21" x14ac:dyDescent="0.2">
      <c r="A61" s="115"/>
      <c r="B61" s="109" t="s">
        <v>41</v>
      </c>
      <c r="C61" s="110" t="s">
        <v>37</v>
      </c>
      <c r="D61" s="110" t="s">
        <v>37</v>
      </c>
      <c r="E61" s="110" t="s">
        <v>37</v>
      </c>
      <c r="F61" s="110"/>
      <c r="G61" s="111"/>
      <c r="H61" s="111"/>
      <c r="I61" s="111"/>
      <c r="J61" s="112" t="s">
        <v>37</v>
      </c>
      <c r="K61" s="113" t="s">
        <v>37</v>
      </c>
      <c r="L61" s="114" t="s">
        <v>37</v>
      </c>
      <c r="M61" s="114" t="s">
        <v>37</v>
      </c>
      <c r="N61" s="114" t="s">
        <v>37</v>
      </c>
      <c r="O61" s="114" t="s">
        <v>37</v>
      </c>
      <c r="P61" s="114" t="s">
        <v>37</v>
      </c>
      <c r="Q61" s="47" t="s">
        <v>37</v>
      </c>
      <c r="R61" s="130" t="s">
        <v>37</v>
      </c>
    </row>
    <row r="62" spans="1:21" x14ac:dyDescent="0.2">
      <c r="A62" s="115"/>
      <c r="B62" s="109" t="s">
        <v>42</v>
      </c>
      <c r="C62" s="110" t="s">
        <v>37</v>
      </c>
      <c r="D62" s="110" t="s">
        <v>37</v>
      </c>
      <c r="E62" s="110" t="s">
        <v>37</v>
      </c>
      <c r="F62" s="110"/>
      <c r="G62" s="111"/>
      <c r="H62" s="111"/>
      <c r="I62" s="111"/>
      <c r="J62" s="112" t="s">
        <v>37</v>
      </c>
      <c r="K62" s="113" t="s">
        <v>37</v>
      </c>
      <c r="L62" s="114" t="s">
        <v>37</v>
      </c>
      <c r="M62" s="114" t="s">
        <v>37</v>
      </c>
      <c r="N62" s="114" t="s">
        <v>37</v>
      </c>
      <c r="O62" s="114" t="s">
        <v>37</v>
      </c>
      <c r="P62" s="114" t="s">
        <v>37</v>
      </c>
      <c r="Q62" s="47" t="s">
        <v>37</v>
      </c>
      <c r="R62" s="130" t="s">
        <v>37</v>
      </c>
    </row>
    <row r="63" spans="1:21" x14ac:dyDescent="0.2">
      <c r="A63" s="115"/>
      <c r="B63" s="109" t="s">
        <v>43</v>
      </c>
      <c r="C63" s="110" t="s">
        <v>37</v>
      </c>
      <c r="D63" s="110" t="s">
        <v>37</v>
      </c>
      <c r="E63" s="110" t="s">
        <v>37</v>
      </c>
      <c r="F63" s="110"/>
      <c r="G63" s="111"/>
      <c r="H63" s="111"/>
      <c r="I63" s="111"/>
      <c r="J63" s="112" t="s">
        <v>37</v>
      </c>
      <c r="K63" s="113" t="s">
        <v>37</v>
      </c>
      <c r="L63" s="114" t="s">
        <v>37</v>
      </c>
      <c r="M63" s="114" t="s">
        <v>37</v>
      </c>
      <c r="N63" s="114" t="s">
        <v>37</v>
      </c>
      <c r="O63" s="114" t="s">
        <v>37</v>
      </c>
      <c r="P63" s="114" t="s">
        <v>37</v>
      </c>
      <c r="Q63" s="47" t="s">
        <v>37</v>
      </c>
      <c r="R63" s="130" t="s">
        <v>37</v>
      </c>
    </row>
    <row r="64" spans="1:21" ht="30" customHeight="1" x14ac:dyDescent="0.2">
      <c r="A64" s="424" t="s">
        <v>1276</v>
      </c>
      <c r="B64" s="349" t="s">
        <v>1285</v>
      </c>
      <c r="C64" s="352" t="s">
        <v>1053</v>
      </c>
      <c r="D64" s="352">
        <v>1</v>
      </c>
      <c r="E64" s="352" t="s">
        <v>1028</v>
      </c>
      <c r="F64" s="389">
        <f>SUM(F66:F72)</f>
        <v>0</v>
      </c>
      <c r="G64" s="346">
        <f>SUM(G66:G72)</f>
        <v>0</v>
      </c>
      <c r="H64" s="346">
        <f>SUM(H66:H72)</f>
        <v>0</v>
      </c>
      <c r="I64" s="346">
        <f>SUM(I66:I72)</f>
        <v>0</v>
      </c>
      <c r="J64" s="355" t="s">
        <v>1054</v>
      </c>
      <c r="K64" s="105" t="s">
        <v>1296</v>
      </c>
      <c r="L64" s="106" t="s">
        <v>1055</v>
      </c>
      <c r="M64" s="107" t="s">
        <v>124</v>
      </c>
      <c r="N64" s="234" t="s">
        <v>659</v>
      </c>
      <c r="O64" s="234" t="s">
        <v>83</v>
      </c>
      <c r="P64" s="235" t="s">
        <v>373</v>
      </c>
      <c r="Q64" s="464" t="s">
        <v>1303</v>
      </c>
      <c r="R64" s="340" t="e">
        <f>(G64-F64)/F64</f>
        <v>#DIV/0!</v>
      </c>
      <c r="S64" s="328"/>
      <c r="T64" s="500"/>
    </row>
    <row r="65" spans="1:21" ht="39" customHeight="1" x14ac:dyDescent="0.2">
      <c r="A65" s="425"/>
      <c r="B65" s="351"/>
      <c r="C65" s="354"/>
      <c r="D65" s="354"/>
      <c r="E65" s="354"/>
      <c r="F65" s="391"/>
      <c r="G65" s="348"/>
      <c r="H65" s="348"/>
      <c r="I65" s="348"/>
      <c r="J65" s="357"/>
      <c r="K65" s="105" t="s">
        <v>1297</v>
      </c>
      <c r="L65" s="106" t="s">
        <v>1056</v>
      </c>
      <c r="M65" s="107" t="s">
        <v>44</v>
      </c>
      <c r="N65" s="234" t="s">
        <v>162</v>
      </c>
      <c r="O65" s="234" t="s">
        <v>162</v>
      </c>
      <c r="P65" s="235" t="s">
        <v>162</v>
      </c>
      <c r="Q65" s="465"/>
      <c r="R65" s="473"/>
      <c r="S65" s="330" t="s">
        <v>1083</v>
      </c>
      <c r="T65" s="331"/>
      <c r="U65" s="331"/>
    </row>
    <row r="66" spans="1:21" ht="25.5" customHeight="1" x14ac:dyDescent="0.2">
      <c r="A66" s="108"/>
      <c r="B66" s="109" t="s">
        <v>36</v>
      </c>
      <c r="C66" s="110" t="s">
        <v>37</v>
      </c>
      <c r="D66" s="110" t="s">
        <v>37</v>
      </c>
      <c r="E66" s="110" t="s">
        <v>37</v>
      </c>
      <c r="F66" s="110"/>
      <c r="G66" s="111"/>
      <c r="H66" s="111"/>
      <c r="I66" s="111"/>
      <c r="J66" s="112" t="s">
        <v>37</v>
      </c>
      <c r="K66" s="113" t="s">
        <v>37</v>
      </c>
      <c r="L66" s="114" t="s">
        <v>37</v>
      </c>
      <c r="M66" s="114" t="s">
        <v>37</v>
      </c>
      <c r="N66" s="114" t="s">
        <v>37</v>
      </c>
      <c r="O66" s="114" t="s">
        <v>37</v>
      </c>
      <c r="P66" s="114" t="s">
        <v>37</v>
      </c>
      <c r="Q66" s="47" t="s">
        <v>37</v>
      </c>
      <c r="R66" s="130" t="s">
        <v>37</v>
      </c>
    </row>
    <row r="67" spans="1:21" ht="24" x14ac:dyDescent="0.2">
      <c r="A67" s="115"/>
      <c r="B67" s="109" t="s">
        <v>38</v>
      </c>
      <c r="C67" s="110" t="s">
        <v>37</v>
      </c>
      <c r="D67" s="110" t="s">
        <v>37</v>
      </c>
      <c r="E67" s="110" t="s">
        <v>37</v>
      </c>
      <c r="F67" s="110"/>
      <c r="G67" s="111"/>
      <c r="H67" s="111"/>
      <c r="I67" s="111"/>
      <c r="J67" s="112" t="s">
        <v>37</v>
      </c>
      <c r="K67" s="113" t="s">
        <v>37</v>
      </c>
      <c r="L67" s="114" t="s">
        <v>37</v>
      </c>
      <c r="M67" s="114" t="s">
        <v>37</v>
      </c>
      <c r="N67" s="114" t="s">
        <v>37</v>
      </c>
      <c r="O67" s="114" t="s">
        <v>37</v>
      </c>
      <c r="P67" s="114" t="s">
        <v>37</v>
      </c>
      <c r="Q67" s="47" t="s">
        <v>37</v>
      </c>
      <c r="R67" s="130" t="s">
        <v>37</v>
      </c>
    </row>
    <row r="68" spans="1:21" ht="12" customHeight="1" x14ac:dyDescent="0.2">
      <c r="A68" s="115"/>
      <c r="B68" s="109" t="s">
        <v>39</v>
      </c>
      <c r="C68" s="110" t="s">
        <v>37</v>
      </c>
      <c r="D68" s="110" t="s">
        <v>37</v>
      </c>
      <c r="E68" s="110" t="s">
        <v>37</v>
      </c>
      <c r="F68" s="110"/>
      <c r="G68" s="111"/>
      <c r="H68" s="111"/>
      <c r="I68" s="111"/>
      <c r="J68" s="112" t="s">
        <v>37</v>
      </c>
      <c r="K68" s="113" t="s">
        <v>37</v>
      </c>
      <c r="L68" s="114" t="s">
        <v>37</v>
      </c>
      <c r="M68" s="114" t="s">
        <v>37</v>
      </c>
      <c r="N68" s="114" t="s">
        <v>37</v>
      </c>
      <c r="O68" s="114" t="s">
        <v>37</v>
      </c>
      <c r="P68" s="114" t="s">
        <v>37</v>
      </c>
      <c r="Q68" s="47" t="s">
        <v>37</v>
      </c>
      <c r="R68" s="130" t="s">
        <v>37</v>
      </c>
    </row>
    <row r="69" spans="1:21" ht="24" x14ac:dyDescent="0.2">
      <c r="A69" s="115"/>
      <c r="B69" s="109" t="s">
        <v>40</v>
      </c>
      <c r="C69" s="110" t="s">
        <v>37</v>
      </c>
      <c r="D69" s="110" t="s">
        <v>37</v>
      </c>
      <c r="E69" s="110" t="s">
        <v>37</v>
      </c>
      <c r="F69" s="110"/>
      <c r="G69" s="111"/>
      <c r="H69" s="111"/>
      <c r="I69" s="111"/>
      <c r="J69" s="112" t="s">
        <v>37</v>
      </c>
      <c r="K69" s="113" t="s">
        <v>37</v>
      </c>
      <c r="L69" s="114" t="s">
        <v>37</v>
      </c>
      <c r="M69" s="114" t="s">
        <v>37</v>
      </c>
      <c r="N69" s="114" t="s">
        <v>37</v>
      </c>
      <c r="O69" s="114" t="s">
        <v>37</v>
      </c>
      <c r="P69" s="114" t="s">
        <v>37</v>
      </c>
      <c r="Q69" s="47" t="s">
        <v>37</v>
      </c>
      <c r="R69" s="130" t="s">
        <v>37</v>
      </c>
    </row>
    <row r="70" spans="1:21" x14ac:dyDescent="0.2">
      <c r="A70" s="115"/>
      <c r="B70" s="109" t="s">
        <v>41</v>
      </c>
      <c r="C70" s="110" t="s">
        <v>37</v>
      </c>
      <c r="D70" s="110" t="s">
        <v>37</v>
      </c>
      <c r="E70" s="110" t="s">
        <v>37</v>
      </c>
      <c r="F70" s="110"/>
      <c r="G70" s="111"/>
      <c r="H70" s="111"/>
      <c r="I70" s="111"/>
      <c r="J70" s="112" t="s">
        <v>37</v>
      </c>
      <c r="K70" s="113" t="s">
        <v>37</v>
      </c>
      <c r="L70" s="114" t="s">
        <v>37</v>
      </c>
      <c r="M70" s="114" t="s">
        <v>37</v>
      </c>
      <c r="N70" s="114" t="s">
        <v>37</v>
      </c>
      <c r="O70" s="114" t="s">
        <v>37</v>
      </c>
      <c r="P70" s="114" t="s">
        <v>37</v>
      </c>
      <c r="Q70" s="47" t="s">
        <v>37</v>
      </c>
      <c r="R70" s="130" t="s">
        <v>37</v>
      </c>
    </row>
    <row r="71" spans="1:21" x14ac:dyDescent="0.2">
      <c r="A71" s="115"/>
      <c r="B71" s="109" t="s">
        <v>42</v>
      </c>
      <c r="C71" s="110" t="s">
        <v>37</v>
      </c>
      <c r="D71" s="110" t="s">
        <v>37</v>
      </c>
      <c r="E71" s="110" t="s">
        <v>37</v>
      </c>
      <c r="F71" s="110"/>
      <c r="G71" s="111"/>
      <c r="H71" s="111"/>
      <c r="I71" s="111"/>
      <c r="J71" s="112" t="s">
        <v>37</v>
      </c>
      <c r="K71" s="113" t="s">
        <v>37</v>
      </c>
      <c r="L71" s="114" t="s">
        <v>37</v>
      </c>
      <c r="M71" s="114" t="s">
        <v>37</v>
      </c>
      <c r="N71" s="114" t="s">
        <v>37</v>
      </c>
      <c r="O71" s="114" t="s">
        <v>37</v>
      </c>
      <c r="P71" s="114" t="s">
        <v>37</v>
      </c>
      <c r="Q71" s="47" t="s">
        <v>37</v>
      </c>
      <c r="R71" s="130" t="s">
        <v>37</v>
      </c>
    </row>
    <row r="72" spans="1:21" x14ac:dyDescent="0.2">
      <c r="A72" s="115"/>
      <c r="B72" s="109" t="s">
        <v>43</v>
      </c>
      <c r="C72" s="110" t="s">
        <v>37</v>
      </c>
      <c r="D72" s="110" t="s">
        <v>37</v>
      </c>
      <c r="E72" s="110" t="s">
        <v>37</v>
      </c>
      <c r="F72" s="110"/>
      <c r="G72" s="111"/>
      <c r="H72" s="111"/>
      <c r="I72" s="111"/>
      <c r="J72" s="112" t="s">
        <v>37</v>
      </c>
      <c r="K72" s="113" t="s">
        <v>37</v>
      </c>
      <c r="L72" s="114" t="s">
        <v>37</v>
      </c>
      <c r="M72" s="114" t="s">
        <v>37</v>
      </c>
      <c r="N72" s="114" t="s">
        <v>37</v>
      </c>
      <c r="O72" s="114" t="s">
        <v>37</v>
      </c>
      <c r="P72" s="114" t="s">
        <v>37</v>
      </c>
      <c r="Q72" s="47" t="s">
        <v>37</v>
      </c>
      <c r="R72" s="130" t="s">
        <v>37</v>
      </c>
    </row>
    <row r="73" spans="1:21" s="36" customFormat="1" ht="37.5" hidden="1" customHeight="1" x14ac:dyDescent="0.2">
      <c r="A73" s="79" t="s">
        <v>1057</v>
      </c>
      <c r="B73" s="80" t="s">
        <v>20</v>
      </c>
      <c r="C73" s="81"/>
      <c r="D73" s="81"/>
      <c r="E73" s="82"/>
      <c r="F73" s="83">
        <f>F74</f>
        <v>178.6</v>
      </c>
      <c r="G73" s="83">
        <f t="shared" ref="G73:I73" si="1">G74</f>
        <v>304.8</v>
      </c>
      <c r="H73" s="83">
        <f t="shared" si="1"/>
        <v>311.5</v>
      </c>
      <c r="I73" s="83">
        <f t="shared" si="1"/>
        <v>318.5</v>
      </c>
      <c r="J73" s="84" t="str">
        <f>J74</f>
        <v>X</v>
      </c>
      <c r="K73" s="85" t="s">
        <v>21</v>
      </c>
      <c r="L73" s="86" t="s">
        <v>21</v>
      </c>
      <c r="M73" s="86" t="s">
        <v>21</v>
      </c>
      <c r="N73" s="86" t="s">
        <v>21</v>
      </c>
      <c r="O73" s="86" t="s">
        <v>21</v>
      </c>
      <c r="P73" s="86" t="s">
        <v>21</v>
      </c>
      <c r="Q73" s="44" t="s">
        <v>21</v>
      </c>
      <c r="R73" s="128" t="s">
        <v>21</v>
      </c>
    </row>
    <row r="74" spans="1:21" ht="77.25" customHeight="1" x14ac:dyDescent="0.2">
      <c r="A74" s="358" t="s">
        <v>1187</v>
      </c>
      <c r="B74" s="360" t="s">
        <v>92</v>
      </c>
      <c r="C74" s="89"/>
      <c r="D74" s="89"/>
      <c r="E74" s="90"/>
      <c r="F74" s="362">
        <f>F77+F85+F93+F102+F111</f>
        <v>178.6</v>
      </c>
      <c r="G74" s="336">
        <f t="shared" ref="G74:I74" si="2">G77+G85+G93+G102+G111</f>
        <v>304.8</v>
      </c>
      <c r="H74" s="336">
        <f t="shared" si="2"/>
        <v>311.5</v>
      </c>
      <c r="I74" s="336">
        <f t="shared" si="2"/>
        <v>318.5</v>
      </c>
      <c r="J74" s="338" t="s">
        <v>21</v>
      </c>
      <c r="K74" s="94" t="s">
        <v>1291</v>
      </c>
      <c r="L74" s="95" t="s">
        <v>1058</v>
      </c>
      <c r="M74" s="96" t="s">
        <v>26</v>
      </c>
      <c r="N74" s="151">
        <v>3.2</v>
      </c>
      <c r="O74" s="151">
        <v>3.3</v>
      </c>
      <c r="P74" s="151">
        <v>3.5</v>
      </c>
      <c r="Q74" s="69" t="s">
        <v>1059</v>
      </c>
      <c r="R74" s="340" t="s">
        <v>21</v>
      </c>
    </row>
    <row r="75" spans="1:21" ht="77.25" customHeight="1" x14ac:dyDescent="0.2">
      <c r="A75" s="359"/>
      <c r="B75" s="361"/>
      <c r="C75" s="89"/>
      <c r="D75" s="89"/>
      <c r="E75" s="90"/>
      <c r="F75" s="386"/>
      <c r="G75" s="382"/>
      <c r="H75" s="382"/>
      <c r="I75" s="382"/>
      <c r="J75" s="339"/>
      <c r="K75" s="94" t="s">
        <v>1292</v>
      </c>
      <c r="L75" s="97" t="s">
        <v>1060</v>
      </c>
      <c r="M75" s="96" t="s">
        <v>26</v>
      </c>
      <c r="N75" s="151">
        <v>3.7</v>
      </c>
      <c r="O75" s="151">
        <v>4</v>
      </c>
      <c r="P75" s="151">
        <v>4.5</v>
      </c>
      <c r="Q75" s="45" t="s">
        <v>1061</v>
      </c>
      <c r="R75" s="341"/>
    </row>
    <row r="76" spans="1:21" ht="84" x14ac:dyDescent="0.2">
      <c r="A76" s="359"/>
      <c r="B76" s="438"/>
      <c r="C76" s="98"/>
      <c r="D76" s="98"/>
      <c r="E76" s="99"/>
      <c r="F76" s="439"/>
      <c r="G76" s="436"/>
      <c r="H76" s="436"/>
      <c r="I76" s="436"/>
      <c r="J76" s="435"/>
      <c r="K76" s="94" t="s">
        <v>1293</v>
      </c>
      <c r="L76" s="97" t="s">
        <v>1062</v>
      </c>
      <c r="M76" s="96" t="s">
        <v>26</v>
      </c>
      <c r="N76" s="151">
        <v>3.8</v>
      </c>
      <c r="O76" s="151">
        <v>4</v>
      </c>
      <c r="P76" s="151">
        <v>4.5</v>
      </c>
      <c r="Q76" s="45" t="s">
        <v>1063</v>
      </c>
      <c r="R76" s="473"/>
    </row>
    <row r="77" spans="1:21" ht="48" x14ac:dyDescent="0.2">
      <c r="A77" s="105" t="s">
        <v>1557</v>
      </c>
      <c r="B77" s="116" t="s">
        <v>1550</v>
      </c>
      <c r="C77" s="101" t="s">
        <v>1064</v>
      </c>
      <c r="D77" s="101">
        <v>1</v>
      </c>
      <c r="E77" s="101" t="s">
        <v>1065</v>
      </c>
      <c r="F77" s="102">
        <f>SUM(F78:F84)</f>
        <v>68.099999999999994</v>
      </c>
      <c r="G77" s="103">
        <f>SUM(G78:G84)</f>
        <v>149.60000000000002</v>
      </c>
      <c r="H77" s="103">
        <f>SUM(H78:H84)</f>
        <v>156.30000000000001</v>
      </c>
      <c r="I77" s="117">
        <f>SUM(I78:I84)</f>
        <v>163.30000000000001</v>
      </c>
      <c r="J77" s="118" t="s">
        <v>1066</v>
      </c>
      <c r="K77" s="105" t="s">
        <v>1287</v>
      </c>
      <c r="L77" s="106" t="s">
        <v>1599</v>
      </c>
      <c r="M77" s="107" t="s">
        <v>44</v>
      </c>
      <c r="N77" s="234" t="s">
        <v>307</v>
      </c>
      <c r="O77" s="234" t="s">
        <v>307</v>
      </c>
      <c r="P77" s="235" t="s">
        <v>307</v>
      </c>
      <c r="Q77" s="49" t="s">
        <v>1067</v>
      </c>
      <c r="R77" s="129">
        <f>(G77-F77)/F77</f>
        <v>1.1967694566813514</v>
      </c>
      <c r="S77" s="412"/>
      <c r="T77" s="413"/>
      <c r="U77" s="413"/>
    </row>
    <row r="78" spans="1:21" ht="24" x14ac:dyDescent="0.2">
      <c r="A78" s="108"/>
      <c r="B78" s="109" t="s">
        <v>36</v>
      </c>
      <c r="C78" s="110" t="s">
        <v>37</v>
      </c>
      <c r="D78" s="110" t="s">
        <v>37</v>
      </c>
      <c r="E78" s="110" t="s">
        <v>37</v>
      </c>
      <c r="F78" s="110">
        <v>52.4</v>
      </c>
      <c r="G78" s="111">
        <v>134.30000000000001</v>
      </c>
      <c r="H78" s="111">
        <v>141</v>
      </c>
      <c r="I78" s="111">
        <v>148</v>
      </c>
      <c r="J78" s="112" t="s">
        <v>37</v>
      </c>
      <c r="K78" s="113" t="s">
        <v>37</v>
      </c>
      <c r="L78" s="114" t="s">
        <v>37</v>
      </c>
      <c r="M78" s="114" t="s">
        <v>37</v>
      </c>
      <c r="N78" s="114" t="s">
        <v>37</v>
      </c>
      <c r="O78" s="114" t="s">
        <v>37</v>
      </c>
      <c r="P78" s="114" t="s">
        <v>37</v>
      </c>
      <c r="Q78" s="47" t="s">
        <v>37</v>
      </c>
      <c r="R78" s="130" t="s">
        <v>37</v>
      </c>
      <c r="T78" s="143"/>
      <c r="U78" s="143"/>
    </row>
    <row r="79" spans="1:21" ht="24" x14ac:dyDescent="0.2">
      <c r="A79" s="115"/>
      <c r="B79" s="109" t="s">
        <v>38</v>
      </c>
      <c r="C79" s="110" t="s">
        <v>37</v>
      </c>
      <c r="D79" s="110" t="s">
        <v>37</v>
      </c>
      <c r="E79" s="110" t="s">
        <v>37</v>
      </c>
      <c r="F79" s="110">
        <v>15.7</v>
      </c>
      <c r="G79" s="111">
        <v>15.3</v>
      </c>
      <c r="H79" s="111">
        <v>15.3</v>
      </c>
      <c r="I79" s="111">
        <v>15.3</v>
      </c>
      <c r="J79" s="112" t="s">
        <v>37</v>
      </c>
      <c r="K79" s="113" t="s">
        <v>37</v>
      </c>
      <c r="L79" s="114" t="s">
        <v>37</v>
      </c>
      <c r="M79" s="114" t="s">
        <v>37</v>
      </c>
      <c r="N79" s="114" t="s">
        <v>37</v>
      </c>
      <c r="O79" s="114" t="s">
        <v>37</v>
      </c>
      <c r="P79" s="114" t="s">
        <v>37</v>
      </c>
      <c r="Q79" s="47" t="s">
        <v>37</v>
      </c>
      <c r="R79" s="130" t="s">
        <v>37</v>
      </c>
      <c r="T79" s="143"/>
      <c r="U79" s="143"/>
    </row>
    <row r="80" spans="1:21" x14ac:dyDescent="0.2">
      <c r="A80" s="115"/>
      <c r="B80" s="109" t="s">
        <v>39</v>
      </c>
      <c r="C80" s="110" t="s">
        <v>37</v>
      </c>
      <c r="D80" s="110" t="s">
        <v>37</v>
      </c>
      <c r="E80" s="110" t="s">
        <v>37</v>
      </c>
      <c r="F80" s="110"/>
      <c r="G80" s="111"/>
      <c r="H80" s="111"/>
      <c r="I80" s="111"/>
      <c r="J80" s="112" t="s">
        <v>37</v>
      </c>
      <c r="K80" s="113" t="s">
        <v>37</v>
      </c>
      <c r="L80" s="114" t="s">
        <v>37</v>
      </c>
      <c r="M80" s="114" t="s">
        <v>37</v>
      </c>
      <c r="N80" s="114" t="s">
        <v>37</v>
      </c>
      <c r="O80" s="114" t="s">
        <v>37</v>
      </c>
      <c r="P80" s="114" t="s">
        <v>37</v>
      </c>
      <c r="Q80" s="47" t="s">
        <v>37</v>
      </c>
      <c r="R80" s="130" t="s">
        <v>37</v>
      </c>
    </row>
    <row r="81" spans="1:21" ht="24" x14ac:dyDescent="0.2">
      <c r="A81" s="115"/>
      <c r="B81" s="109" t="s">
        <v>40</v>
      </c>
      <c r="C81" s="110" t="s">
        <v>37</v>
      </c>
      <c r="D81" s="110" t="s">
        <v>37</v>
      </c>
      <c r="E81" s="110" t="s">
        <v>37</v>
      </c>
      <c r="F81" s="110"/>
      <c r="G81" s="111"/>
      <c r="H81" s="111"/>
      <c r="I81" s="111"/>
      <c r="J81" s="112" t="s">
        <v>37</v>
      </c>
      <c r="K81" s="113" t="s">
        <v>37</v>
      </c>
      <c r="L81" s="114" t="s">
        <v>37</v>
      </c>
      <c r="M81" s="114" t="s">
        <v>37</v>
      </c>
      <c r="N81" s="114" t="s">
        <v>37</v>
      </c>
      <c r="O81" s="114" t="s">
        <v>37</v>
      </c>
      <c r="P81" s="114" t="s">
        <v>37</v>
      </c>
      <c r="Q81" s="47" t="s">
        <v>37</v>
      </c>
      <c r="R81" s="130" t="s">
        <v>37</v>
      </c>
    </row>
    <row r="82" spans="1:21" x14ac:dyDescent="0.2">
      <c r="A82" s="115"/>
      <c r="B82" s="109" t="s">
        <v>41</v>
      </c>
      <c r="C82" s="110" t="s">
        <v>37</v>
      </c>
      <c r="D82" s="110" t="s">
        <v>37</v>
      </c>
      <c r="E82" s="110" t="s">
        <v>37</v>
      </c>
      <c r="F82" s="110"/>
      <c r="G82" s="111"/>
      <c r="H82" s="111"/>
      <c r="I82" s="111"/>
      <c r="J82" s="112" t="s">
        <v>37</v>
      </c>
      <c r="K82" s="113" t="s">
        <v>37</v>
      </c>
      <c r="L82" s="114" t="s">
        <v>37</v>
      </c>
      <c r="M82" s="114" t="s">
        <v>37</v>
      </c>
      <c r="N82" s="114" t="s">
        <v>37</v>
      </c>
      <c r="O82" s="114" t="s">
        <v>37</v>
      </c>
      <c r="P82" s="114" t="s">
        <v>37</v>
      </c>
      <c r="Q82" s="47" t="s">
        <v>37</v>
      </c>
      <c r="R82" s="130" t="s">
        <v>37</v>
      </c>
    </row>
    <row r="83" spans="1:21" x14ac:dyDescent="0.2">
      <c r="A83" s="115"/>
      <c r="B83" s="109" t="s">
        <v>42</v>
      </c>
      <c r="C83" s="110" t="s">
        <v>37</v>
      </c>
      <c r="D83" s="110" t="s">
        <v>37</v>
      </c>
      <c r="E83" s="110" t="s">
        <v>37</v>
      </c>
      <c r="F83" s="110"/>
      <c r="G83" s="111"/>
      <c r="H83" s="111"/>
      <c r="I83" s="111"/>
      <c r="J83" s="112" t="s">
        <v>37</v>
      </c>
      <c r="K83" s="113" t="s">
        <v>37</v>
      </c>
      <c r="L83" s="114" t="s">
        <v>37</v>
      </c>
      <c r="M83" s="114" t="s">
        <v>37</v>
      </c>
      <c r="N83" s="114" t="s">
        <v>37</v>
      </c>
      <c r="O83" s="114" t="s">
        <v>37</v>
      </c>
      <c r="P83" s="114" t="s">
        <v>37</v>
      </c>
      <c r="Q83" s="47" t="s">
        <v>37</v>
      </c>
      <c r="R83" s="130" t="s">
        <v>37</v>
      </c>
    </row>
    <row r="84" spans="1:21" x14ac:dyDescent="0.2">
      <c r="A84" s="115"/>
      <c r="B84" s="109" t="s">
        <v>43</v>
      </c>
      <c r="C84" s="110" t="s">
        <v>37</v>
      </c>
      <c r="D84" s="110" t="s">
        <v>37</v>
      </c>
      <c r="E84" s="110" t="s">
        <v>37</v>
      </c>
      <c r="F84" s="110"/>
      <c r="G84" s="111"/>
      <c r="H84" s="111"/>
      <c r="I84" s="111"/>
      <c r="J84" s="112" t="s">
        <v>37</v>
      </c>
      <c r="K84" s="113" t="s">
        <v>37</v>
      </c>
      <c r="L84" s="114" t="s">
        <v>37</v>
      </c>
      <c r="M84" s="114" t="s">
        <v>37</v>
      </c>
      <c r="N84" s="114" t="s">
        <v>37</v>
      </c>
      <c r="O84" s="114" t="s">
        <v>37</v>
      </c>
      <c r="P84" s="114" t="s">
        <v>37</v>
      </c>
      <c r="Q84" s="47" t="s">
        <v>37</v>
      </c>
      <c r="R84" s="130" t="s">
        <v>37</v>
      </c>
    </row>
    <row r="85" spans="1:21" ht="36" x14ac:dyDescent="0.2">
      <c r="A85" s="105" t="s">
        <v>1188</v>
      </c>
      <c r="B85" s="116" t="s">
        <v>1286</v>
      </c>
      <c r="C85" s="101" t="s">
        <v>1068</v>
      </c>
      <c r="D85" s="101">
        <v>1</v>
      </c>
      <c r="E85" s="101" t="s">
        <v>363</v>
      </c>
      <c r="F85" s="102">
        <f>SUM(F86:F92)</f>
        <v>25</v>
      </c>
      <c r="G85" s="103">
        <f>SUM(G86:G92)</f>
        <v>50</v>
      </c>
      <c r="H85" s="103">
        <f>SUM(H86:H92)</f>
        <v>50</v>
      </c>
      <c r="I85" s="117">
        <f>SUM(I86:I92)</f>
        <v>50</v>
      </c>
      <c r="J85" s="118" t="s">
        <v>1066</v>
      </c>
      <c r="K85" s="105" t="s">
        <v>1288</v>
      </c>
      <c r="L85" s="106" t="s">
        <v>1254</v>
      </c>
      <c r="M85" s="107" t="s">
        <v>44</v>
      </c>
      <c r="N85" s="234" t="s">
        <v>162</v>
      </c>
      <c r="O85" s="234" t="s">
        <v>162</v>
      </c>
      <c r="P85" s="235" t="s">
        <v>162</v>
      </c>
      <c r="Q85" s="49" t="s">
        <v>1067</v>
      </c>
      <c r="R85" s="129">
        <f>(G85-F85)/F85</f>
        <v>1</v>
      </c>
      <c r="S85" s="412"/>
      <c r="T85" s="413"/>
      <c r="U85" s="413"/>
    </row>
    <row r="86" spans="1:21" ht="24" x14ac:dyDescent="0.2">
      <c r="A86" s="108"/>
      <c r="B86" s="109" t="s">
        <v>36</v>
      </c>
      <c r="C86" s="110" t="s">
        <v>37</v>
      </c>
      <c r="D86" s="110" t="s">
        <v>37</v>
      </c>
      <c r="E86" s="110" t="s">
        <v>37</v>
      </c>
      <c r="F86" s="110">
        <v>25</v>
      </c>
      <c r="G86" s="111">
        <v>50</v>
      </c>
      <c r="H86" s="111">
        <v>50</v>
      </c>
      <c r="I86" s="111">
        <v>50</v>
      </c>
      <c r="J86" s="112" t="s">
        <v>37</v>
      </c>
      <c r="K86" s="113" t="s">
        <v>37</v>
      </c>
      <c r="L86" s="114" t="s">
        <v>37</v>
      </c>
      <c r="M86" s="114" t="s">
        <v>37</v>
      </c>
      <c r="N86" s="114" t="s">
        <v>37</v>
      </c>
      <c r="O86" s="114" t="s">
        <v>37</v>
      </c>
      <c r="P86" s="114" t="s">
        <v>37</v>
      </c>
      <c r="Q86" s="47" t="s">
        <v>37</v>
      </c>
      <c r="R86" s="130" t="s">
        <v>37</v>
      </c>
      <c r="S86" s="412"/>
      <c r="T86" s="413"/>
      <c r="U86" s="413"/>
    </row>
    <row r="87" spans="1:21" ht="24" x14ac:dyDescent="0.2">
      <c r="A87" s="115"/>
      <c r="B87" s="109" t="s">
        <v>38</v>
      </c>
      <c r="C87" s="110" t="s">
        <v>37</v>
      </c>
      <c r="D87" s="110" t="s">
        <v>37</v>
      </c>
      <c r="E87" s="110" t="s">
        <v>37</v>
      </c>
      <c r="F87" s="110"/>
      <c r="G87" s="111"/>
      <c r="H87" s="111"/>
      <c r="I87" s="111"/>
      <c r="J87" s="112" t="s">
        <v>37</v>
      </c>
      <c r="K87" s="113" t="s">
        <v>37</v>
      </c>
      <c r="L87" s="114" t="s">
        <v>37</v>
      </c>
      <c r="M87" s="114" t="s">
        <v>37</v>
      </c>
      <c r="N87" s="114" t="s">
        <v>37</v>
      </c>
      <c r="O87" s="114" t="s">
        <v>37</v>
      </c>
      <c r="P87" s="114" t="s">
        <v>37</v>
      </c>
      <c r="Q87" s="47" t="s">
        <v>37</v>
      </c>
      <c r="R87" s="130" t="s">
        <v>37</v>
      </c>
    </row>
    <row r="88" spans="1:21" x14ac:dyDescent="0.2">
      <c r="A88" s="115"/>
      <c r="B88" s="109" t="s">
        <v>39</v>
      </c>
      <c r="C88" s="110" t="s">
        <v>37</v>
      </c>
      <c r="D88" s="110" t="s">
        <v>37</v>
      </c>
      <c r="E88" s="110" t="s">
        <v>37</v>
      </c>
      <c r="F88" s="110"/>
      <c r="G88" s="111"/>
      <c r="H88" s="111"/>
      <c r="I88" s="111"/>
      <c r="J88" s="112" t="s">
        <v>37</v>
      </c>
      <c r="K88" s="113" t="s">
        <v>37</v>
      </c>
      <c r="L88" s="114" t="s">
        <v>37</v>
      </c>
      <c r="M88" s="114" t="s">
        <v>37</v>
      </c>
      <c r="N88" s="114" t="s">
        <v>37</v>
      </c>
      <c r="O88" s="114" t="s">
        <v>37</v>
      </c>
      <c r="P88" s="114" t="s">
        <v>37</v>
      </c>
      <c r="Q88" s="47" t="s">
        <v>37</v>
      </c>
      <c r="R88" s="130" t="s">
        <v>37</v>
      </c>
    </row>
    <row r="89" spans="1:21" ht="24" x14ac:dyDescent="0.2">
      <c r="A89" s="115"/>
      <c r="B89" s="109" t="s">
        <v>40</v>
      </c>
      <c r="C89" s="110" t="s">
        <v>37</v>
      </c>
      <c r="D89" s="110" t="s">
        <v>37</v>
      </c>
      <c r="E89" s="110" t="s">
        <v>37</v>
      </c>
      <c r="F89" s="110"/>
      <c r="G89" s="111"/>
      <c r="H89" s="111"/>
      <c r="I89" s="111"/>
      <c r="J89" s="112" t="s">
        <v>37</v>
      </c>
      <c r="K89" s="113" t="s">
        <v>37</v>
      </c>
      <c r="L89" s="114" t="s">
        <v>37</v>
      </c>
      <c r="M89" s="114" t="s">
        <v>37</v>
      </c>
      <c r="N89" s="114" t="s">
        <v>37</v>
      </c>
      <c r="O89" s="114" t="s">
        <v>37</v>
      </c>
      <c r="P89" s="114" t="s">
        <v>37</v>
      </c>
      <c r="Q89" s="47" t="s">
        <v>37</v>
      </c>
      <c r="R89" s="130" t="s">
        <v>37</v>
      </c>
    </row>
    <row r="90" spans="1:21" x14ac:dyDescent="0.2">
      <c r="A90" s="115"/>
      <c r="B90" s="109" t="s">
        <v>41</v>
      </c>
      <c r="C90" s="110" t="s">
        <v>37</v>
      </c>
      <c r="D90" s="110" t="s">
        <v>37</v>
      </c>
      <c r="E90" s="110" t="s">
        <v>37</v>
      </c>
      <c r="F90" s="110"/>
      <c r="G90" s="111"/>
      <c r="H90" s="111"/>
      <c r="I90" s="111"/>
      <c r="J90" s="112" t="s">
        <v>37</v>
      </c>
      <c r="K90" s="113" t="s">
        <v>37</v>
      </c>
      <c r="L90" s="114" t="s">
        <v>37</v>
      </c>
      <c r="M90" s="114" t="s">
        <v>37</v>
      </c>
      <c r="N90" s="114" t="s">
        <v>37</v>
      </c>
      <c r="O90" s="114" t="s">
        <v>37</v>
      </c>
      <c r="P90" s="114" t="s">
        <v>37</v>
      </c>
      <c r="Q90" s="47" t="s">
        <v>37</v>
      </c>
      <c r="R90" s="130" t="s">
        <v>37</v>
      </c>
    </row>
    <row r="91" spans="1:21" x14ac:dyDescent="0.2">
      <c r="A91" s="115"/>
      <c r="B91" s="109" t="s">
        <v>42</v>
      </c>
      <c r="C91" s="110" t="s">
        <v>37</v>
      </c>
      <c r="D91" s="110" t="s">
        <v>37</v>
      </c>
      <c r="E91" s="110" t="s">
        <v>37</v>
      </c>
      <c r="F91" s="110"/>
      <c r="G91" s="111"/>
      <c r="H91" s="111"/>
      <c r="I91" s="111"/>
      <c r="J91" s="112" t="s">
        <v>37</v>
      </c>
      <c r="K91" s="113" t="s">
        <v>37</v>
      </c>
      <c r="L91" s="114" t="s">
        <v>37</v>
      </c>
      <c r="M91" s="114" t="s">
        <v>37</v>
      </c>
      <c r="N91" s="114" t="s">
        <v>37</v>
      </c>
      <c r="O91" s="114" t="s">
        <v>37</v>
      </c>
      <c r="P91" s="114" t="s">
        <v>37</v>
      </c>
      <c r="Q91" s="47" t="s">
        <v>37</v>
      </c>
      <c r="R91" s="130" t="s">
        <v>37</v>
      </c>
    </row>
    <row r="92" spans="1:21" x14ac:dyDescent="0.2">
      <c r="A92" s="115"/>
      <c r="B92" s="109" t="s">
        <v>43</v>
      </c>
      <c r="C92" s="110" t="s">
        <v>37</v>
      </c>
      <c r="D92" s="110" t="s">
        <v>37</v>
      </c>
      <c r="E92" s="110" t="s">
        <v>37</v>
      </c>
      <c r="F92" s="110"/>
      <c r="G92" s="111"/>
      <c r="H92" s="111"/>
      <c r="I92" s="111"/>
      <c r="J92" s="112" t="s">
        <v>37</v>
      </c>
      <c r="K92" s="113" t="s">
        <v>37</v>
      </c>
      <c r="L92" s="114" t="s">
        <v>37</v>
      </c>
      <c r="M92" s="114" t="s">
        <v>37</v>
      </c>
      <c r="N92" s="114" t="s">
        <v>37</v>
      </c>
      <c r="O92" s="114" t="s">
        <v>37</v>
      </c>
      <c r="P92" s="114" t="s">
        <v>37</v>
      </c>
      <c r="Q92" s="47" t="s">
        <v>37</v>
      </c>
      <c r="R92" s="130" t="s">
        <v>37</v>
      </c>
    </row>
    <row r="93" spans="1:21" ht="36" x14ac:dyDescent="0.2">
      <c r="A93" s="392" t="s">
        <v>1189</v>
      </c>
      <c r="B93" s="349" t="s">
        <v>1551</v>
      </c>
      <c r="C93" s="352" t="s">
        <v>1069</v>
      </c>
      <c r="D93" s="352">
        <v>1</v>
      </c>
      <c r="E93" s="352" t="s">
        <v>1028</v>
      </c>
      <c r="F93" s="389">
        <f>SUM(F95:F101)</f>
        <v>55</v>
      </c>
      <c r="G93" s="346">
        <f>SUM(G95:G101)</f>
        <v>60</v>
      </c>
      <c r="H93" s="346">
        <f>SUM(H95:H101)</f>
        <v>60</v>
      </c>
      <c r="I93" s="346">
        <f>SUM(I95:I101)</f>
        <v>60</v>
      </c>
      <c r="J93" s="355" t="s">
        <v>1066</v>
      </c>
      <c r="K93" s="105" t="s">
        <v>1289</v>
      </c>
      <c r="L93" s="106" t="s">
        <v>1552</v>
      </c>
      <c r="M93" s="107" t="s">
        <v>44</v>
      </c>
      <c r="N93" s="234" t="s">
        <v>659</v>
      </c>
      <c r="O93" s="234" t="s">
        <v>659</v>
      </c>
      <c r="P93" s="235" t="s">
        <v>659</v>
      </c>
      <c r="Q93" s="464" t="s">
        <v>1067</v>
      </c>
      <c r="R93" s="129">
        <f>(G93-F93)/F93</f>
        <v>9.0909090909090912E-2</v>
      </c>
      <c r="S93" s="412"/>
      <c r="T93" s="413"/>
      <c r="U93" s="413"/>
    </row>
    <row r="94" spans="1:21" ht="24" x14ac:dyDescent="0.2">
      <c r="A94" s="394"/>
      <c r="B94" s="351"/>
      <c r="C94" s="354"/>
      <c r="D94" s="354"/>
      <c r="E94" s="354"/>
      <c r="F94" s="391"/>
      <c r="G94" s="348"/>
      <c r="H94" s="348"/>
      <c r="I94" s="348"/>
      <c r="J94" s="357"/>
      <c r="K94" s="105" t="s">
        <v>1290</v>
      </c>
      <c r="L94" s="106" t="s">
        <v>1553</v>
      </c>
      <c r="M94" s="107" t="s">
        <v>44</v>
      </c>
      <c r="N94" s="234" t="s">
        <v>160</v>
      </c>
      <c r="O94" s="234" t="s">
        <v>160</v>
      </c>
      <c r="P94" s="235" t="s">
        <v>160</v>
      </c>
      <c r="Q94" s="465"/>
      <c r="R94" s="129"/>
    </row>
    <row r="95" spans="1:21" ht="24" x14ac:dyDescent="0.2">
      <c r="A95" s="108"/>
      <c r="B95" s="109" t="s">
        <v>36</v>
      </c>
      <c r="C95" s="110" t="s">
        <v>37</v>
      </c>
      <c r="D95" s="110" t="s">
        <v>37</v>
      </c>
      <c r="E95" s="110" t="s">
        <v>37</v>
      </c>
      <c r="F95" s="110">
        <v>55</v>
      </c>
      <c r="G95" s="111">
        <v>60</v>
      </c>
      <c r="H95" s="111">
        <v>60</v>
      </c>
      <c r="I95" s="111">
        <v>60</v>
      </c>
      <c r="J95" s="112" t="s">
        <v>37</v>
      </c>
      <c r="K95" s="113" t="s">
        <v>37</v>
      </c>
      <c r="L95" s="114" t="s">
        <v>37</v>
      </c>
      <c r="M95" s="114" t="s">
        <v>37</v>
      </c>
      <c r="N95" s="114" t="s">
        <v>37</v>
      </c>
      <c r="O95" s="114" t="s">
        <v>37</v>
      </c>
      <c r="P95" s="114" t="s">
        <v>37</v>
      </c>
      <c r="Q95" s="47" t="s">
        <v>37</v>
      </c>
      <c r="R95" s="130" t="s">
        <v>37</v>
      </c>
    </row>
    <row r="96" spans="1:21" ht="24" x14ac:dyDescent="0.2">
      <c r="A96" s="115"/>
      <c r="B96" s="109" t="s">
        <v>38</v>
      </c>
      <c r="C96" s="110" t="s">
        <v>37</v>
      </c>
      <c r="D96" s="110" t="s">
        <v>37</v>
      </c>
      <c r="E96" s="110" t="s">
        <v>37</v>
      </c>
      <c r="F96" s="110"/>
      <c r="G96" s="111"/>
      <c r="H96" s="111"/>
      <c r="I96" s="111"/>
      <c r="J96" s="112" t="s">
        <v>37</v>
      </c>
      <c r="K96" s="113" t="s">
        <v>37</v>
      </c>
      <c r="L96" s="114" t="s">
        <v>37</v>
      </c>
      <c r="M96" s="114" t="s">
        <v>37</v>
      </c>
      <c r="N96" s="114" t="s">
        <v>37</v>
      </c>
      <c r="O96" s="114" t="s">
        <v>37</v>
      </c>
      <c r="P96" s="114" t="s">
        <v>37</v>
      </c>
      <c r="Q96" s="47" t="s">
        <v>37</v>
      </c>
      <c r="R96" s="130" t="s">
        <v>37</v>
      </c>
    </row>
    <row r="97" spans="1:21" x14ac:dyDescent="0.2">
      <c r="A97" s="115"/>
      <c r="B97" s="109" t="s">
        <v>39</v>
      </c>
      <c r="C97" s="110" t="s">
        <v>37</v>
      </c>
      <c r="D97" s="110" t="s">
        <v>37</v>
      </c>
      <c r="E97" s="110" t="s">
        <v>37</v>
      </c>
      <c r="F97" s="110"/>
      <c r="G97" s="111"/>
      <c r="H97" s="111"/>
      <c r="I97" s="111"/>
      <c r="J97" s="112" t="s">
        <v>37</v>
      </c>
      <c r="K97" s="113" t="s">
        <v>37</v>
      </c>
      <c r="L97" s="114" t="s">
        <v>37</v>
      </c>
      <c r="M97" s="114" t="s">
        <v>37</v>
      </c>
      <c r="N97" s="114" t="s">
        <v>37</v>
      </c>
      <c r="O97" s="114" t="s">
        <v>37</v>
      </c>
      <c r="P97" s="114" t="s">
        <v>37</v>
      </c>
      <c r="Q97" s="47" t="s">
        <v>37</v>
      </c>
      <c r="R97" s="130" t="s">
        <v>37</v>
      </c>
    </row>
    <row r="98" spans="1:21" ht="24" x14ac:dyDescent="0.2">
      <c r="A98" s="115"/>
      <c r="B98" s="109" t="s">
        <v>40</v>
      </c>
      <c r="C98" s="110" t="s">
        <v>37</v>
      </c>
      <c r="D98" s="110" t="s">
        <v>37</v>
      </c>
      <c r="E98" s="110" t="s">
        <v>37</v>
      </c>
      <c r="F98" s="110"/>
      <c r="G98" s="111"/>
      <c r="H98" s="111"/>
      <c r="I98" s="111"/>
      <c r="J98" s="112" t="s">
        <v>37</v>
      </c>
      <c r="K98" s="113" t="s">
        <v>37</v>
      </c>
      <c r="L98" s="114" t="s">
        <v>37</v>
      </c>
      <c r="M98" s="114" t="s">
        <v>37</v>
      </c>
      <c r="N98" s="114" t="s">
        <v>37</v>
      </c>
      <c r="O98" s="114" t="s">
        <v>37</v>
      </c>
      <c r="P98" s="114" t="s">
        <v>37</v>
      </c>
      <c r="Q98" s="47" t="s">
        <v>37</v>
      </c>
      <c r="R98" s="130" t="s">
        <v>37</v>
      </c>
    </row>
    <row r="99" spans="1:21" x14ac:dyDescent="0.2">
      <c r="A99" s="115"/>
      <c r="B99" s="109" t="s">
        <v>41</v>
      </c>
      <c r="C99" s="110" t="s">
        <v>37</v>
      </c>
      <c r="D99" s="110" t="s">
        <v>37</v>
      </c>
      <c r="E99" s="110" t="s">
        <v>37</v>
      </c>
      <c r="F99" s="110"/>
      <c r="G99" s="111"/>
      <c r="H99" s="111"/>
      <c r="I99" s="111"/>
      <c r="J99" s="112" t="s">
        <v>37</v>
      </c>
      <c r="K99" s="113" t="s">
        <v>37</v>
      </c>
      <c r="L99" s="114" t="s">
        <v>37</v>
      </c>
      <c r="M99" s="114" t="s">
        <v>37</v>
      </c>
      <c r="N99" s="114" t="s">
        <v>37</v>
      </c>
      <c r="O99" s="114" t="s">
        <v>37</v>
      </c>
      <c r="P99" s="114" t="s">
        <v>37</v>
      </c>
      <c r="Q99" s="47" t="s">
        <v>37</v>
      </c>
      <c r="R99" s="130" t="s">
        <v>37</v>
      </c>
    </row>
    <row r="100" spans="1:21" x14ac:dyDescent="0.2">
      <c r="A100" s="115"/>
      <c r="B100" s="109" t="s">
        <v>42</v>
      </c>
      <c r="C100" s="110" t="s">
        <v>37</v>
      </c>
      <c r="D100" s="110" t="s">
        <v>37</v>
      </c>
      <c r="E100" s="110" t="s">
        <v>37</v>
      </c>
      <c r="F100" s="110"/>
      <c r="G100" s="111"/>
      <c r="H100" s="111"/>
      <c r="I100" s="111"/>
      <c r="J100" s="112" t="s">
        <v>37</v>
      </c>
      <c r="K100" s="113" t="s">
        <v>37</v>
      </c>
      <c r="L100" s="114" t="s">
        <v>37</v>
      </c>
      <c r="M100" s="114" t="s">
        <v>37</v>
      </c>
      <c r="N100" s="114" t="s">
        <v>37</v>
      </c>
      <c r="O100" s="114" t="s">
        <v>37</v>
      </c>
      <c r="P100" s="114" t="s">
        <v>37</v>
      </c>
      <c r="Q100" s="47" t="s">
        <v>37</v>
      </c>
      <c r="R100" s="130" t="s">
        <v>37</v>
      </c>
    </row>
    <row r="101" spans="1:21" x14ac:dyDescent="0.2">
      <c r="A101" s="115"/>
      <c r="B101" s="109" t="s">
        <v>43</v>
      </c>
      <c r="C101" s="110" t="s">
        <v>37</v>
      </c>
      <c r="D101" s="110" t="s">
        <v>37</v>
      </c>
      <c r="E101" s="110" t="s">
        <v>37</v>
      </c>
      <c r="F101" s="110"/>
      <c r="G101" s="111"/>
      <c r="H101" s="111"/>
      <c r="I101" s="111"/>
      <c r="J101" s="112" t="s">
        <v>37</v>
      </c>
      <c r="K101" s="113" t="s">
        <v>37</v>
      </c>
      <c r="L101" s="114" t="s">
        <v>37</v>
      </c>
      <c r="M101" s="114" t="s">
        <v>37</v>
      </c>
      <c r="N101" s="114" t="s">
        <v>37</v>
      </c>
      <c r="O101" s="114" t="s">
        <v>37</v>
      </c>
      <c r="P101" s="114" t="s">
        <v>37</v>
      </c>
      <c r="Q101" s="47" t="s">
        <v>37</v>
      </c>
      <c r="R101" s="130" t="s">
        <v>37</v>
      </c>
    </row>
    <row r="102" spans="1:21" ht="24" x14ac:dyDescent="0.2">
      <c r="A102" s="392" t="s">
        <v>1255</v>
      </c>
      <c r="B102" s="349" t="s">
        <v>1600</v>
      </c>
      <c r="C102" s="352" t="s">
        <v>1070</v>
      </c>
      <c r="D102" s="352">
        <v>1</v>
      </c>
      <c r="E102" s="431" t="s">
        <v>45</v>
      </c>
      <c r="F102" s="389">
        <f>SUM(F104:F110)</f>
        <v>20.5</v>
      </c>
      <c r="G102" s="346">
        <f>SUM(G104:G110)</f>
        <v>19.2</v>
      </c>
      <c r="H102" s="346">
        <f>SUM(H104:H110)</f>
        <v>19.2</v>
      </c>
      <c r="I102" s="346">
        <f>SUM(I104:I110)</f>
        <v>19.2</v>
      </c>
      <c r="J102" s="355" t="s">
        <v>21</v>
      </c>
      <c r="K102" s="105" t="s">
        <v>1590</v>
      </c>
      <c r="L102" s="106" t="s">
        <v>1256</v>
      </c>
      <c r="M102" s="107" t="s">
        <v>44</v>
      </c>
      <c r="N102" s="234" t="s">
        <v>1258</v>
      </c>
      <c r="O102" s="234" t="s">
        <v>1258</v>
      </c>
      <c r="P102" s="235" t="s">
        <v>1258</v>
      </c>
      <c r="Q102" s="491" t="s">
        <v>21</v>
      </c>
      <c r="R102" s="340">
        <f>(G102-F102)/F102</f>
        <v>-6.3414634146341492E-2</v>
      </c>
      <c r="S102" s="412"/>
      <c r="T102" s="413"/>
      <c r="U102" s="413"/>
    </row>
    <row r="103" spans="1:21" ht="24" x14ac:dyDescent="0.2">
      <c r="A103" s="394"/>
      <c r="B103" s="351"/>
      <c r="C103" s="354"/>
      <c r="D103" s="354"/>
      <c r="E103" s="432"/>
      <c r="F103" s="391"/>
      <c r="G103" s="348"/>
      <c r="H103" s="348"/>
      <c r="I103" s="348"/>
      <c r="J103" s="357"/>
      <c r="K103" s="105" t="s">
        <v>1591</v>
      </c>
      <c r="L103" s="106" t="s">
        <v>892</v>
      </c>
      <c r="M103" s="107" t="s">
        <v>44</v>
      </c>
      <c r="N103" s="234" t="s">
        <v>90</v>
      </c>
      <c r="O103" s="234" t="s">
        <v>52</v>
      </c>
      <c r="P103" s="235" t="s">
        <v>162</v>
      </c>
      <c r="Q103" s="492"/>
      <c r="R103" s="473"/>
      <c r="S103" s="143" t="s">
        <v>1163</v>
      </c>
    </row>
    <row r="104" spans="1:21" ht="24" x14ac:dyDescent="0.2">
      <c r="A104" s="108"/>
      <c r="B104" s="109" t="s">
        <v>36</v>
      </c>
      <c r="C104" s="110" t="s">
        <v>37</v>
      </c>
      <c r="D104" s="110" t="s">
        <v>37</v>
      </c>
      <c r="E104" s="110" t="s">
        <v>37</v>
      </c>
      <c r="F104" s="110">
        <v>20.5</v>
      </c>
      <c r="G104" s="111">
        <v>19.2</v>
      </c>
      <c r="H104" s="111">
        <v>19.2</v>
      </c>
      <c r="I104" s="111">
        <v>19.2</v>
      </c>
      <c r="J104" s="112" t="s">
        <v>37</v>
      </c>
      <c r="K104" s="113" t="s">
        <v>37</v>
      </c>
      <c r="L104" s="114" t="s">
        <v>37</v>
      </c>
      <c r="M104" s="114" t="s">
        <v>37</v>
      </c>
      <c r="N104" s="114" t="s">
        <v>37</v>
      </c>
      <c r="O104" s="114" t="s">
        <v>37</v>
      </c>
      <c r="P104" s="114" t="s">
        <v>37</v>
      </c>
      <c r="Q104" s="47" t="s">
        <v>37</v>
      </c>
      <c r="R104" s="130" t="s">
        <v>37</v>
      </c>
    </row>
    <row r="105" spans="1:21" ht="24" x14ac:dyDescent="0.2">
      <c r="A105" s="115"/>
      <c r="B105" s="109" t="s">
        <v>38</v>
      </c>
      <c r="C105" s="110" t="s">
        <v>37</v>
      </c>
      <c r="D105" s="110" t="s">
        <v>37</v>
      </c>
      <c r="E105" s="110" t="s">
        <v>37</v>
      </c>
      <c r="F105" s="110"/>
      <c r="G105" s="111"/>
      <c r="H105" s="111"/>
      <c r="I105" s="111"/>
      <c r="J105" s="112" t="s">
        <v>37</v>
      </c>
      <c r="K105" s="113" t="s">
        <v>37</v>
      </c>
      <c r="L105" s="114" t="s">
        <v>37</v>
      </c>
      <c r="M105" s="114" t="s">
        <v>37</v>
      </c>
      <c r="N105" s="114" t="s">
        <v>37</v>
      </c>
      <c r="O105" s="114" t="s">
        <v>37</v>
      </c>
      <c r="P105" s="114" t="s">
        <v>37</v>
      </c>
      <c r="Q105" s="47" t="s">
        <v>37</v>
      </c>
      <c r="R105" s="130" t="s">
        <v>37</v>
      </c>
    </row>
    <row r="106" spans="1:21" x14ac:dyDescent="0.2">
      <c r="A106" s="115"/>
      <c r="B106" s="109" t="s">
        <v>39</v>
      </c>
      <c r="C106" s="110" t="s">
        <v>37</v>
      </c>
      <c r="D106" s="110" t="s">
        <v>37</v>
      </c>
      <c r="E106" s="110" t="s">
        <v>37</v>
      </c>
      <c r="F106" s="110"/>
      <c r="G106" s="111"/>
      <c r="H106" s="111"/>
      <c r="I106" s="111"/>
      <c r="J106" s="112" t="s">
        <v>37</v>
      </c>
      <c r="K106" s="113" t="s">
        <v>37</v>
      </c>
      <c r="L106" s="114" t="s">
        <v>37</v>
      </c>
      <c r="M106" s="114" t="s">
        <v>37</v>
      </c>
      <c r="N106" s="114" t="s">
        <v>37</v>
      </c>
      <c r="O106" s="114" t="s">
        <v>37</v>
      </c>
      <c r="P106" s="114" t="s">
        <v>37</v>
      </c>
      <c r="Q106" s="47" t="s">
        <v>37</v>
      </c>
      <c r="R106" s="130" t="s">
        <v>37</v>
      </c>
    </row>
    <row r="107" spans="1:21" ht="24" x14ac:dyDescent="0.2">
      <c r="A107" s="115"/>
      <c r="B107" s="109" t="s">
        <v>40</v>
      </c>
      <c r="C107" s="110" t="s">
        <v>37</v>
      </c>
      <c r="D107" s="110" t="s">
        <v>37</v>
      </c>
      <c r="E107" s="110" t="s">
        <v>37</v>
      </c>
      <c r="F107" s="110"/>
      <c r="G107" s="111"/>
      <c r="H107" s="111"/>
      <c r="I107" s="111"/>
      <c r="J107" s="112" t="s">
        <v>37</v>
      </c>
      <c r="K107" s="113" t="s">
        <v>37</v>
      </c>
      <c r="L107" s="114" t="s">
        <v>37</v>
      </c>
      <c r="M107" s="114" t="s">
        <v>37</v>
      </c>
      <c r="N107" s="114" t="s">
        <v>37</v>
      </c>
      <c r="O107" s="114" t="s">
        <v>37</v>
      </c>
      <c r="P107" s="114" t="s">
        <v>37</v>
      </c>
      <c r="Q107" s="47" t="s">
        <v>37</v>
      </c>
      <c r="R107" s="130" t="s">
        <v>37</v>
      </c>
    </row>
    <row r="108" spans="1:21" x14ac:dyDescent="0.2">
      <c r="A108" s="115"/>
      <c r="B108" s="109" t="s">
        <v>41</v>
      </c>
      <c r="C108" s="110" t="s">
        <v>37</v>
      </c>
      <c r="D108" s="110" t="s">
        <v>37</v>
      </c>
      <c r="E108" s="110" t="s">
        <v>37</v>
      </c>
      <c r="F108" s="110"/>
      <c r="G108" s="111"/>
      <c r="H108" s="111"/>
      <c r="I108" s="111"/>
      <c r="J108" s="112" t="s">
        <v>37</v>
      </c>
      <c r="K108" s="113" t="s">
        <v>37</v>
      </c>
      <c r="L108" s="114" t="s">
        <v>37</v>
      </c>
      <c r="M108" s="114" t="s">
        <v>37</v>
      </c>
      <c r="N108" s="114" t="s">
        <v>37</v>
      </c>
      <c r="O108" s="114" t="s">
        <v>37</v>
      </c>
      <c r="P108" s="114" t="s">
        <v>37</v>
      </c>
      <c r="Q108" s="47" t="s">
        <v>37</v>
      </c>
      <c r="R108" s="130" t="s">
        <v>37</v>
      </c>
    </row>
    <row r="109" spans="1:21" x14ac:dyDescent="0.2">
      <c r="A109" s="115"/>
      <c r="B109" s="109" t="s">
        <v>42</v>
      </c>
      <c r="C109" s="110" t="s">
        <v>37</v>
      </c>
      <c r="D109" s="110" t="s">
        <v>37</v>
      </c>
      <c r="E109" s="110" t="s">
        <v>37</v>
      </c>
      <c r="F109" s="110"/>
      <c r="G109" s="111"/>
      <c r="H109" s="111"/>
      <c r="I109" s="111"/>
      <c r="J109" s="112" t="s">
        <v>37</v>
      </c>
      <c r="K109" s="113" t="s">
        <v>37</v>
      </c>
      <c r="L109" s="114" t="s">
        <v>37</v>
      </c>
      <c r="M109" s="114" t="s">
        <v>37</v>
      </c>
      <c r="N109" s="114" t="s">
        <v>37</v>
      </c>
      <c r="O109" s="114" t="s">
        <v>37</v>
      </c>
      <c r="P109" s="114" t="s">
        <v>37</v>
      </c>
      <c r="Q109" s="47" t="s">
        <v>37</v>
      </c>
      <c r="R109" s="130" t="s">
        <v>37</v>
      </c>
    </row>
    <row r="110" spans="1:21" x14ac:dyDescent="0.2">
      <c r="A110" s="115"/>
      <c r="B110" s="109" t="s">
        <v>43</v>
      </c>
      <c r="C110" s="110" t="s">
        <v>37</v>
      </c>
      <c r="D110" s="110" t="s">
        <v>37</v>
      </c>
      <c r="E110" s="110" t="s">
        <v>37</v>
      </c>
      <c r="F110" s="110"/>
      <c r="G110" s="111"/>
      <c r="H110" s="111"/>
      <c r="I110" s="111"/>
      <c r="J110" s="112" t="s">
        <v>37</v>
      </c>
      <c r="K110" s="113" t="s">
        <v>37</v>
      </c>
      <c r="L110" s="114" t="s">
        <v>37</v>
      </c>
      <c r="M110" s="114" t="s">
        <v>37</v>
      </c>
      <c r="N110" s="114" t="s">
        <v>37</v>
      </c>
      <c r="O110" s="114" t="s">
        <v>37</v>
      </c>
      <c r="P110" s="114" t="s">
        <v>37</v>
      </c>
      <c r="Q110" s="47" t="s">
        <v>37</v>
      </c>
      <c r="R110" s="130" t="s">
        <v>37</v>
      </c>
    </row>
    <row r="111" spans="1:21" ht="36" x14ac:dyDescent="0.2">
      <c r="A111" s="105" t="s">
        <v>1257</v>
      </c>
      <c r="B111" s="116" t="s">
        <v>1601</v>
      </c>
      <c r="C111" s="101" t="s">
        <v>1071</v>
      </c>
      <c r="D111" s="101">
        <v>1</v>
      </c>
      <c r="E111" s="120" t="s">
        <v>45</v>
      </c>
      <c r="F111" s="102">
        <f>SUM(F112:F118)</f>
        <v>10</v>
      </c>
      <c r="G111" s="103">
        <f>SUM(G112:G118)</f>
        <v>26</v>
      </c>
      <c r="H111" s="103">
        <f>SUM(H112:H118)</f>
        <v>26</v>
      </c>
      <c r="I111" s="117">
        <f>SUM(I112:I118)</f>
        <v>26</v>
      </c>
      <c r="J111" s="118" t="s">
        <v>1304</v>
      </c>
      <c r="K111" s="105" t="s">
        <v>1592</v>
      </c>
      <c r="L111" s="243" t="s">
        <v>892</v>
      </c>
      <c r="M111" s="243" t="s">
        <v>44</v>
      </c>
      <c r="N111" s="313" t="s">
        <v>65</v>
      </c>
      <c r="O111" s="313" t="s">
        <v>90</v>
      </c>
      <c r="P111" s="321" t="s">
        <v>90</v>
      </c>
      <c r="Q111" s="51" t="s">
        <v>1304</v>
      </c>
      <c r="R111" s="129">
        <f>(G111-F111)/F111</f>
        <v>1.6</v>
      </c>
      <c r="S111" s="143" t="s">
        <v>1163</v>
      </c>
      <c r="T111" s="141"/>
      <c r="U111" s="141"/>
    </row>
    <row r="112" spans="1:21" ht="24" x14ac:dyDescent="0.2">
      <c r="A112" s="108"/>
      <c r="B112" s="109" t="s">
        <v>36</v>
      </c>
      <c r="C112" s="110" t="s">
        <v>37</v>
      </c>
      <c r="D112" s="110" t="s">
        <v>37</v>
      </c>
      <c r="E112" s="110" t="s">
        <v>37</v>
      </c>
      <c r="F112" s="110">
        <v>10</v>
      </c>
      <c r="G112" s="519">
        <v>26</v>
      </c>
      <c r="H112" s="519">
        <v>26</v>
      </c>
      <c r="I112" s="519">
        <v>26</v>
      </c>
      <c r="J112" s="112" t="s">
        <v>37</v>
      </c>
      <c r="K112" s="113" t="s">
        <v>37</v>
      </c>
      <c r="L112" s="114" t="s">
        <v>37</v>
      </c>
      <c r="M112" s="114" t="s">
        <v>37</v>
      </c>
      <c r="N112" s="114" t="s">
        <v>37</v>
      </c>
      <c r="O112" s="114" t="s">
        <v>37</v>
      </c>
      <c r="P112" s="114" t="s">
        <v>37</v>
      </c>
      <c r="Q112" s="47" t="s">
        <v>37</v>
      </c>
      <c r="R112" s="130" t="s">
        <v>37</v>
      </c>
    </row>
    <row r="113" spans="1:18" ht="24" x14ac:dyDescent="0.2">
      <c r="A113" s="115"/>
      <c r="B113" s="109" t="s">
        <v>38</v>
      </c>
      <c r="C113" s="110" t="s">
        <v>37</v>
      </c>
      <c r="D113" s="110" t="s">
        <v>37</v>
      </c>
      <c r="E113" s="110" t="s">
        <v>37</v>
      </c>
      <c r="F113" s="110"/>
      <c r="G113" s="111"/>
      <c r="H113" s="111"/>
      <c r="I113" s="111"/>
      <c r="J113" s="112" t="s">
        <v>37</v>
      </c>
      <c r="K113" s="113" t="s">
        <v>37</v>
      </c>
      <c r="L113" s="114" t="s">
        <v>37</v>
      </c>
      <c r="M113" s="114" t="s">
        <v>37</v>
      </c>
      <c r="N113" s="114" t="s">
        <v>37</v>
      </c>
      <c r="O113" s="114" t="s">
        <v>37</v>
      </c>
      <c r="P113" s="114" t="s">
        <v>37</v>
      </c>
      <c r="Q113" s="47" t="s">
        <v>37</v>
      </c>
      <c r="R113" s="130" t="s">
        <v>37</v>
      </c>
    </row>
    <row r="114" spans="1:18" x14ac:dyDescent="0.2">
      <c r="A114" s="115"/>
      <c r="B114" s="109" t="s">
        <v>39</v>
      </c>
      <c r="C114" s="110" t="s">
        <v>37</v>
      </c>
      <c r="D114" s="110" t="s">
        <v>37</v>
      </c>
      <c r="E114" s="110" t="s">
        <v>37</v>
      </c>
      <c r="F114" s="110"/>
      <c r="G114" s="111"/>
      <c r="H114" s="111"/>
      <c r="I114" s="111"/>
      <c r="J114" s="112" t="s">
        <v>37</v>
      </c>
      <c r="K114" s="113" t="s">
        <v>37</v>
      </c>
      <c r="L114" s="114" t="s">
        <v>37</v>
      </c>
      <c r="M114" s="114" t="s">
        <v>37</v>
      </c>
      <c r="N114" s="114" t="s">
        <v>37</v>
      </c>
      <c r="O114" s="114" t="s">
        <v>37</v>
      </c>
      <c r="P114" s="114" t="s">
        <v>37</v>
      </c>
      <c r="Q114" s="47" t="s">
        <v>37</v>
      </c>
      <c r="R114" s="130" t="s">
        <v>37</v>
      </c>
    </row>
    <row r="115" spans="1:18" ht="24" x14ac:dyDescent="0.2">
      <c r="A115" s="115"/>
      <c r="B115" s="109" t="s">
        <v>40</v>
      </c>
      <c r="C115" s="110" t="s">
        <v>37</v>
      </c>
      <c r="D115" s="110" t="s">
        <v>37</v>
      </c>
      <c r="E115" s="110" t="s">
        <v>37</v>
      </c>
      <c r="F115" s="110"/>
      <c r="G115" s="111"/>
      <c r="H115" s="111"/>
      <c r="I115" s="111"/>
      <c r="J115" s="112" t="s">
        <v>37</v>
      </c>
      <c r="K115" s="113" t="s">
        <v>37</v>
      </c>
      <c r="L115" s="114" t="s">
        <v>37</v>
      </c>
      <c r="M115" s="114" t="s">
        <v>37</v>
      </c>
      <c r="N115" s="114" t="s">
        <v>37</v>
      </c>
      <c r="O115" s="114" t="s">
        <v>37</v>
      </c>
      <c r="P115" s="114" t="s">
        <v>37</v>
      </c>
      <c r="Q115" s="47" t="s">
        <v>37</v>
      </c>
      <c r="R115" s="130" t="s">
        <v>37</v>
      </c>
    </row>
    <row r="116" spans="1:18" x14ac:dyDescent="0.2">
      <c r="A116" s="115"/>
      <c r="B116" s="109" t="s">
        <v>41</v>
      </c>
      <c r="C116" s="110" t="s">
        <v>37</v>
      </c>
      <c r="D116" s="110" t="s">
        <v>37</v>
      </c>
      <c r="E116" s="110" t="s">
        <v>37</v>
      </c>
      <c r="F116" s="110"/>
      <c r="G116" s="111"/>
      <c r="H116" s="111"/>
      <c r="I116" s="111"/>
      <c r="J116" s="112" t="s">
        <v>37</v>
      </c>
      <c r="K116" s="113" t="s">
        <v>37</v>
      </c>
      <c r="L116" s="114" t="s">
        <v>37</v>
      </c>
      <c r="M116" s="114" t="s">
        <v>37</v>
      </c>
      <c r="N116" s="114" t="s">
        <v>37</v>
      </c>
      <c r="O116" s="114" t="s">
        <v>37</v>
      </c>
      <c r="P116" s="114" t="s">
        <v>37</v>
      </c>
      <c r="Q116" s="47" t="s">
        <v>37</v>
      </c>
      <c r="R116" s="130" t="s">
        <v>37</v>
      </c>
    </row>
    <row r="117" spans="1:18" x14ac:dyDescent="0.2">
      <c r="A117" s="115"/>
      <c r="B117" s="109" t="s">
        <v>42</v>
      </c>
      <c r="C117" s="110" t="s">
        <v>37</v>
      </c>
      <c r="D117" s="110" t="s">
        <v>37</v>
      </c>
      <c r="E117" s="110" t="s">
        <v>37</v>
      </c>
      <c r="F117" s="110"/>
      <c r="G117" s="111"/>
      <c r="H117" s="111"/>
      <c r="I117" s="111"/>
      <c r="J117" s="112" t="s">
        <v>37</v>
      </c>
      <c r="K117" s="113" t="s">
        <v>37</v>
      </c>
      <c r="L117" s="114" t="s">
        <v>37</v>
      </c>
      <c r="M117" s="114" t="s">
        <v>37</v>
      </c>
      <c r="N117" s="114" t="s">
        <v>37</v>
      </c>
      <c r="O117" s="114" t="s">
        <v>37</v>
      </c>
      <c r="P117" s="114" t="s">
        <v>37</v>
      </c>
      <c r="Q117" s="47" t="s">
        <v>37</v>
      </c>
      <c r="R117" s="130" t="s">
        <v>37</v>
      </c>
    </row>
    <row r="118" spans="1:18" x14ac:dyDescent="0.2">
      <c r="A118" s="115"/>
      <c r="B118" s="109" t="s">
        <v>43</v>
      </c>
      <c r="C118" s="110" t="s">
        <v>37</v>
      </c>
      <c r="D118" s="110" t="s">
        <v>37</v>
      </c>
      <c r="E118" s="110" t="s">
        <v>37</v>
      </c>
      <c r="F118" s="110"/>
      <c r="G118" s="111"/>
      <c r="H118" s="111"/>
      <c r="I118" s="111"/>
      <c r="J118" s="112" t="s">
        <v>37</v>
      </c>
      <c r="K118" s="113" t="s">
        <v>37</v>
      </c>
      <c r="L118" s="114" t="s">
        <v>37</v>
      </c>
      <c r="M118" s="114" t="s">
        <v>37</v>
      </c>
      <c r="N118" s="114" t="s">
        <v>37</v>
      </c>
      <c r="O118" s="114" t="s">
        <v>37</v>
      </c>
      <c r="P118" s="114" t="s">
        <v>37</v>
      </c>
      <c r="Q118" s="47" t="s">
        <v>37</v>
      </c>
      <c r="R118" s="130" t="s">
        <v>37</v>
      </c>
    </row>
    <row r="119" spans="1:18" ht="12.75" thickBot="1" x14ac:dyDescent="0.25">
      <c r="A119" s="383" t="s">
        <v>193</v>
      </c>
      <c r="B119" s="384"/>
      <c r="C119" s="384"/>
      <c r="D119" s="384"/>
      <c r="E119" s="385"/>
      <c r="F119" s="122">
        <f>F73+F7</f>
        <v>252.2</v>
      </c>
      <c r="G119" s="122">
        <f>G73+G7</f>
        <v>391.3</v>
      </c>
      <c r="H119" s="122">
        <f>H73+H7</f>
        <v>393</v>
      </c>
      <c r="I119" s="122">
        <f>I73+I7</f>
        <v>402.2</v>
      </c>
      <c r="J119" s="123" t="s">
        <v>37</v>
      </c>
      <c r="K119" s="124" t="s">
        <v>37</v>
      </c>
      <c r="L119" s="125" t="s">
        <v>37</v>
      </c>
      <c r="M119" s="125" t="s">
        <v>37</v>
      </c>
      <c r="N119" s="125" t="s">
        <v>37</v>
      </c>
      <c r="O119" s="125" t="s">
        <v>37</v>
      </c>
      <c r="P119" s="125" t="s">
        <v>37</v>
      </c>
      <c r="Q119" s="50" t="s">
        <v>37</v>
      </c>
      <c r="R119" s="125" t="s">
        <v>37</v>
      </c>
    </row>
    <row r="120" spans="1:18" ht="12.75" thickBot="1" x14ac:dyDescent="0.25">
      <c r="A120" s="66" t="s">
        <v>194</v>
      </c>
      <c r="B120" s="66"/>
      <c r="C120" s="66"/>
      <c r="D120" s="66"/>
      <c r="E120" s="66"/>
      <c r="F120" s="66"/>
      <c r="G120" s="66"/>
      <c r="H120" s="66"/>
      <c r="I120" s="66"/>
    </row>
    <row r="121" spans="1:18" ht="24" x14ac:dyDescent="0.2">
      <c r="A121" s="3"/>
      <c r="B121" s="4" t="s">
        <v>195</v>
      </c>
      <c r="C121" s="5" t="s">
        <v>37</v>
      </c>
      <c r="D121" s="5" t="s">
        <v>37</v>
      </c>
      <c r="E121" s="5" t="s">
        <v>37</v>
      </c>
      <c r="F121" s="6" t="s">
        <v>37</v>
      </c>
      <c r="G121" s="7">
        <f>SUM(G123:G128)</f>
        <v>391.3</v>
      </c>
      <c r="H121" s="7">
        <f t="shared" ref="H121:I121" si="3">SUM(H123:H128)</f>
        <v>393</v>
      </c>
      <c r="I121" s="8">
        <f t="shared" si="3"/>
        <v>402.2</v>
      </c>
    </row>
    <row r="122" spans="1:18" x14ac:dyDescent="0.2">
      <c r="A122" s="9"/>
      <c r="B122" s="10" t="s">
        <v>196</v>
      </c>
      <c r="C122" s="11" t="s">
        <v>37</v>
      </c>
      <c r="D122" s="11" t="s">
        <v>37</v>
      </c>
      <c r="E122" s="11" t="s">
        <v>37</v>
      </c>
      <c r="F122" s="12" t="s">
        <v>37</v>
      </c>
      <c r="G122" s="13" t="s">
        <v>37</v>
      </c>
      <c r="H122" s="13" t="s">
        <v>37</v>
      </c>
      <c r="I122" s="14" t="s">
        <v>37</v>
      </c>
    </row>
    <row r="123" spans="1:18" ht="24" x14ac:dyDescent="0.2">
      <c r="A123" s="9"/>
      <c r="B123" s="15" t="s">
        <v>36</v>
      </c>
      <c r="C123" s="12" t="s">
        <v>37</v>
      </c>
      <c r="D123" s="12" t="s">
        <v>37</v>
      </c>
      <c r="E123" s="12" t="s">
        <v>37</v>
      </c>
      <c r="F123" s="12" t="s">
        <v>37</v>
      </c>
      <c r="G123" s="16">
        <f t="shared" ref="G123:I129" si="4">SUMIF($B$8:$B$119,$B123,G$8:G$119)</f>
        <v>376</v>
      </c>
      <c r="H123" s="16">
        <f t="shared" si="4"/>
        <v>377.7</v>
      </c>
      <c r="I123" s="63">
        <f t="shared" si="4"/>
        <v>386.9</v>
      </c>
    </row>
    <row r="124" spans="1:18" ht="24" x14ac:dyDescent="0.2">
      <c r="A124" s="9"/>
      <c r="B124" s="15" t="s">
        <v>38</v>
      </c>
      <c r="C124" s="12" t="s">
        <v>37</v>
      </c>
      <c r="D124" s="12" t="s">
        <v>37</v>
      </c>
      <c r="E124" s="12" t="s">
        <v>37</v>
      </c>
      <c r="F124" s="12" t="s">
        <v>37</v>
      </c>
      <c r="G124" s="16">
        <f t="shared" si="4"/>
        <v>15.3</v>
      </c>
      <c r="H124" s="16">
        <f t="shared" si="4"/>
        <v>15.3</v>
      </c>
      <c r="I124" s="63">
        <f t="shared" si="4"/>
        <v>15.3</v>
      </c>
    </row>
    <row r="125" spans="1:18" x14ac:dyDescent="0.2">
      <c r="A125" s="9"/>
      <c r="B125" s="15" t="s">
        <v>39</v>
      </c>
      <c r="C125" s="12" t="s">
        <v>37</v>
      </c>
      <c r="D125" s="12" t="s">
        <v>37</v>
      </c>
      <c r="E125" s="12" t="s">
        <v>37</v>
      </c>
      <c r="F125" s="12" t="s">
        <v>37</v>
      </c>
      <c r="G125" s="16">
        <f t="shared" si="4"/>
        <v>0</v>
      </c>
      <c r="H125" s="16">
        <f t="shared" si="4"/>
        <v>0</v>
      </c>
      <c r="I125" s="63">
        <f t="shared" si="4"/>
        <v>0</v>
      </c>
    </row>
    <row r="126" spans="1:18" ht="24" x14ac:dyDescent="0.2">
      <c r="A126" s="9"/>
      <c r="B126" s="15" t="s">
        <v>40</v>
      </c>
      <c r="C126" s="12" t="s">
        <v>37</v>
      </c>
      <c r="D126" s="12" t="s">
        <v>37</v>
      </c>
      <c r="E126" s="12" t="s">
        <v>37</v>
      </c>
      <c r="F126" s="12" t="s">
        <v>37</v>
      </c>
      <c r="G126" s="16">
        <f t="shared" si="4"/>
        <v>0</v>
      </c>
      <c r="H126" s="16">
        <f t="shared" si="4"/>
        <v>0</v>
      </c>
      <c r="I126" s="63">
        <f t="shared" si="4"/>
        <v>0</v>
      </c>
    </row>
    <row r="127" spans="1:18" x14ac:dyDescent="0.2">
      <c r="A127" s="9"/>
      <c r="B127" s="15" t="s">
        <v>41</v>
      </c>
      <c r="C127" s="12" t="s">
        <v>37</v>
      </c>
      <c r="D127" s="12" t="s">
        <v>37</v>
      </c>
      <c r="E127" s="12" t="s">
        <v>37</v>
      </c>
      <c r="F127" s="12" t="s">
        <v>37</v>
      </c>
      <c r="G127" s="16">
        <f t="shared" si="4"/>
        <v>0</v>
      </c>
      <c r="H127" s="16">
        <f t="shared" si="4"/>
        <v>0</v>
      </c>
      <c r="I127" s="63">
        <f t="shared" si="4"/>
        <v>0</v>
      </c>
    </row>
    <row r="128" spans="1:18" x14ac:dyDescent="0.2">
      <c r="A128" s="9"/>
      <c r="B128" s="15" t="s">
        <v>42</v>
      </c>
      <c r="C128" s="12" t="s">
        <v>37</v>
      </c>
      <c r="D128" s="12" t="s">
        <v>37</v>
      </c>
      <c r="E128" s="12" t="s">
        <v>37</v>
      </c>
      <c r="F128" s="12" t="s">
        <v>37</v>
      </c>
      <c r="G128" s="16">
        <f t="shared" si="4"/>
        <v>0</v>
      </c>
      <c r="H128" s="16">
        <f t="shared" si="4"/>
        <v>0</v>
      </c>
      <c r="I128" s="63">
        <f t="shared" si="4"/>
        <v>0</v>
      </c>
    </row>
    <row r="129" spans="1:17" ht="12.75" thickBot="1" x14ac:dyDescent="0.25">
      <c r="A129" s="17"/>
      <c r="B129" s="53" t="s">
        <v>43</v>
      </c>
      <c r="C129" s="18" t="s">
        <v>37</v>
      </c>
      <c r="D129" s="18" t="s">
        <v>37</v>
      </c>
      <c r="E129" s="18" t="s">
        <v>37</v>
      </c>
      <c r="F129" s="18" t="s">
        <v>37</v>
      </c>
      <c r="G129" s="64">
        <f t="shared" si="4"/>
        <v>0</v>
      </c>
      <c r="H129" s="64">
        <f t="shared" si="4"/>
        <v>0</v>
      </c>
      <c r="I129" s="65">
        <f t="shared" si="4"/>
        <v>0</v>
      </c>
    </row>
    <row r="130" spans="1:17" ht="24.75" thickBot="1" x14ac:dyDescent="0.25">
      <c r="A130" s="19"/>
      <c r="B130" s="20" t="s">
        <v>193</v>
      </c>
      <c r="C130" s="21" t="s">
        <v>37</v>
      </c>
      <c r="D130" s="21" t="s">
        <v>37</v>
      </c>
      <c r="E130" s="21" t="s">
        <v>37</v>
      </c>
      <c r="F130" s="54">
        <f>F119</f>
        <v>252.2</v>
      </c>
      <c r="G130" s="22">
        <f>G129+G121</f>
        <v>391.3</v>
      </c>
      <c r="H130" s="22">
        <f>H129+H121</f>
        <v>393</v>
      </c>
      <c r="I130" s="23">
        <f t="shared" ref="I130" si="5">I129+I121</f>
        <v>402.2</v>
      </c>
    </row>
    <row r="131" spans="1:17" ht="12.75" thickBot="1" x14ac:dyDescent="0.25">
      <c r="A131" s="24"/>
      <c r="B131" s="24" t="s">
        <v>197</v>
      </c>
      <c r="C131" s="25" t="s">
        <v>37</v>
      </c>
      <c r="D131" s="25" t="s">
        <v>37</v>
      </c>
      <c r="E131" s="25" t="s">
        <v>37</v>
      </c>
      <c r="F131" s="26">
        <v>0</v>
      </c>
      <c r="G131" s="26">
        <v>0</v>
      </c>
      <c r="H131" s="26">
        <v>0</v>
      </c>
      <c r="I131" s="26">
        <v>0</v>
      </c>
      <c r="K131" s="324" t="s">
        <v>1803</v>
      </c>
      <c r="L131" s="325"/>
      <c r="M131" s="325"/>
      <c r="N131" s="325"/>
      <c r="O131" s="325"/>
      <c r="P131" s="325"/>
      <c r="Q131" s="325"/>
    </row>
    <row r="132" spans="1:17" ht="36.75" thickBot="1" x14ac:dyDescent="0.25">
      <c r="A132" s="27"/>
      <c r="B132" s="27" t="s">
        <v>198</v>
      </c>
      <c r="C132" s="28" t="s">
        <v>37</v>
      </c>
      <c r="D132" s="28" t="s">
        <v>37</v>
      </c>
      <c r="E132" s="28" t="s">
        <v>37</v>
      </c>
      <c r="F132" s="29" t="s">
        <v>199</v>
      </c>
      <c r="G132" s="30">
        <f>(G130-F130)/F130</f>
        <v>0.55154639175257747</v>
      </c>
      <c r="H132" s="30">
        <f>(H130-G130)/G130</f>
        <v>4.3444927165857111E-3</v>
      </c>
      <c r="I132" s="55">
        <f t="shared" ref="I132" si="6">(I130-H130)/H130</f>
        <v>2.3409669211195899E-2</v>
      </c>
      <c r="K132" s="325"/>
      <c r="L132" s="325"/>
      <c r="M132" s="325"/>
      <c r="N132" s="325"/>
      <c r="O132" s="325"/>
      <c r="P132" s="325"/>
      <c r="Q132" s="325"/>
    </row>
    <row r="133" spans="1:17" x14ac:dyDescent="0.2">
      <c r="A133" s="31"/>
      <c r="B133" s="31"/>
      <c r="C133" s="32"/>
      <c r="D133" s="32"/>
      <c r="E133" s="32"/>
      <c r="F133" s="33">
        <f>F130-F119</f>
        <v>0</v>
      </c>
      <c r="G133" s="33">
        <f>G130-G119</f>
        <v>0</v>
      </c>
      <c r="H133" s="33">
        <f>H130-H119</f>
        <v>0</v>
      </c>
      <c r="I133" s="33">
        <f>I130-I119</f>
        <v>0</v>
      </c>
      <c r="K133" s="325"/>
      <c r="L133" s="325"/>
      <c r="M133" s="325"/>
      <c r="N133" s="325"/>
      <c r="O133" s="325"/>
      <c r="P133" s="325"/>
      <c r="Q133" s="325"/>
    </row>
    <row r="134" spans="1:17" x14ac:dyDescent="0.2">
      <c r="A134" s="34" t="s">
        <v>200</v>
      </c>
      <c r="B134" s="35" t="s">
        <v>201</v>
      </c>
      <c r="F134" s="56"/>
      <c r="G134" s="37"/>
      <c r="H134" s="37"/>
      <c r="I134" s="37"/>
    </row>
    <row r="135" spans="1:17" ht="13.5" customHeight="1" x14ac:dyDescent="0.2">
      <c r="A135" s="34" t="s">
        <v>202</v>
      </c>
      <c r="B135" s="35" t="s">
        <v>203</v>
      </c>
      <c r="F135" s="57"/>
      <c r="G135" s="58"/>
      <c r="H135" s="58"/>
      <c r="I135" s="58"/>
    </row>
    <row r="136" spans="1:17" x14ac:dyDescent="0.2">
      <c r="A136" s="34" t="s">
        <v>204</v>
      </c>
      <c r="B136" s="35" t="s">
        <v>205</v>
      </c>
      <c r="F136" s="59"/>
      <c r="G136" s="60"/>
      <c r="H136" s="60"/>
      <c r="I136" s="60"/>
    </row>
    <row r="137" spans="1:17" x14ac:dyDescent="0.2">
      <c r="A137" s="34" t="s">
        <v>206</v>
      </c>
      <c r="B137" s="38" t="s">
        <v>207</v>
      </c>
    </row>
    <row r="138" spans="1:17" x14ac:dyDescent="0.2">
      <c r="A138" s="34" t="s">
        <v>208</v>
      </c>
      <c r="B138" s="35" t="s">
        <v>209</v>
      </c>
    </row>
    <row r="139" spans="1:17" x14ac:dyDescent="0.2">
      <c r="A139" s="34" t="s">
        <v>210</v>
      </c>
      <c r="B139" s="35" t="s">
        <v>211</v>
      </c>
    </row>
    <row r="140" spans="1:17" x14ac:dyDescent="0.2">
      <c r="A140" s="34" t="s">
        <v>212</v>
      </c>
      <c r="B140" s="35" t="s">
        <v>213</v>
      </c>
    </row>
    <row r="141" spans="1:17" ht="12.75" customHeight="1" x14ac:dyDescent="0.2">
      <c r="A141" s="34" t="s">
        <v>214</v>
      </c>
      <c r="B141" s="35" t="s">
        <v>215</v>
      </c>
    </row>
    <row r="142" spans="1:17" x14ac:dyDescent="0.2">
      <c r="A142" s="34" t="s">
        <v>216</v>
      </c>
      <c r="B142" s="35" t="s">
        <v>217</v>
      </c>
    </row>
    <row r="143" spans="1:17" x14ac:dyDescent="0.2">
      <c r="A143" s="34" t="s">
        <v>218</v>
      </c>
      <c r="B143" s="35" t="s">
        <v>219</v>
      </c>
    </row>
    <row r="144" spans="1:17" ht="13.5" customHeight="1" x14ac:dyDescent="0.2">
      <c r="A144" s="34" t="s">
        <v>220</v>
      </c>
      <c r="B144" s="35" t="s">
        <v>221</v>
      </c>
    </row>
    <row r="145" ht="13.5" customHeight="1" x14ac:dyDescent="0.2"/>
  </sheetData>
  <dataConsolidate/>
  <mergeCells count="129">
    <mergeCell ref="K131:Q133"/>
    <mergeCell ref="A28:A29"/>
    <mergeCell ref="B28:B29"/>
    <mergeCell ref="J28:J29"/>
    <mergeCell ref="I28:I29"/>
    <mergeCell ref="H28:H29"/>
    <mergeCell ref="B64:B65"/>
    <mergeCell ref="I102:I103"/>
    <mergeCell ref="H102:H103"/>
    <mergeCell ref="Q102:Q103"/>
    <mergeCell ref="A119:E119"/>
    <mergeCell ref="D64:D65"/>
    <mergeCell ref="C64:C65"/>
    <mergeCell ref="B93:B94"/>
    <mergeCell ref="A8:A9"/>
    <mergeCell ref="B8:B9"/>
    <mergeCell ref="F8:F9"/>
    <mergeCell ref="A102:A103"/>
    <mergeCell ref="J102:J103"/>
    <mergeCell ref="F102:F103"/>
    <mergeCell ref="E102:E103"/>
    <mergeCell ref="D102:D103"/>
    <mergeCell ref="C102:C103"/>
    <mergeCell ref="A93:A94"/>
    <mergeCell ref="J93:J94"/>
    <mergeCell ref="I93:I94"/>
    <mergeCell ref="H93:H94"/>
    <mergeCell ref="G93:G94"/>
    <mergeCell ref="F93:F94"/>
    <mergeCell ref="E93:E94"/>
    <mergeCell ref="B102:B103"/>
    <mergeCell ref="A74:A76"/>
    <mergeCell ref="B74:B76"/>
    <mergeCell ref="A64:A65"/>
    <mergeCell ref="A53:A56"/>
    <mergeCell ref="B53:B56"/>
    <mergeCell ref="F64:F65"/>
    <mergeCell ref="E64:E65"/>
    <mergeCell ref="A4:P4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M5"/>
    <mergeCell ref="N5:P5"/>
    <mergeCell ref="R5:R6"/>
    <mergeCell ref="Q5:Q6"/>
    <mergeCell ref="Q93:Q94"/>
    <mergeCell ref="R102:R103"/>
    <mergeCell ref="D93:D94"/>
    <mergeCell ref="C93:C94"/>
    <mergeCell ref="C28:C29"/>
    <mergeCell ref="J19:J20"/>
    <mergeCell ref="I19:I20"/>
    <mergeCell ref="H19:H20"/>
    <mergeCell ref="F28:F29"/>
    <mergeCell ref="E28:E29"/>
    <mergeCell ref="D28:D29"/>
    <mergeCell ref="H53:H56"/>
    <mergeCell ref="I53:I56"/>
    <mergeCell ref="F74:F76"/>
    <mergeCell ref="G74:G76"/>
    <mergeCell ref="C53:C56"/>
    <mergeCell ref="D53:D56"/>
    <mergeCell ref="E53:E56"/>
    <mergeCell ref="F53:F56"/>
    <mergeCell ref="G53:G56"/>
    <mergeCell ref="G102:G103"/>
    <mergeCell ref="G64:G65"/>
    <mergeCell ref="A10:A11"/>
    <mergeCell ref="B19:B20"/>
    <mergeCell ref="A19:A20"/>
    <mergeCell ref="E19:E20"/>
    <mergeCell ref="D19:D20"/>
    <mergeCell ref="C19:C20"/>
    <mergeCell ref="G19:G20"/>
    <mergeCell ref="F19:F20"/>
    <mergeCell ref="B10:B11"/>
    <mergeCell ref="F10:F11"/>
    <mergeCell ref="E10:E11"/>
    <mergeCell ref="D10:D11"/>
    <mergeCell ref="C10:C11"/>
    <mergeCell ref="S93:U93"/>
    <mergeCell ref="S102:U102"/>
    <mergeCell ref="J64:J65"/>
    <mergeCell ref="I64:I65"/>
    <mergeCell ref="S10:U10"/>
    <mergeCell ref="S19:U19"/>
    <mergeCell ref="S28:U28"/>
    <mergeCell ref="S37:U37"/>
    <mergeCell ref="S53:U53"/>
    <mergeCell ref="R74:R76"/>
    <mergeCell ref="I74:I76"/>
    <mergeCell ref="S64:T64"/>
    <mergeCell ref="R64:R65"/>
    <mergeCell ref="R53:R55"/>
    <mergeCell ref="J53:J56"/>
    <mergeCell ref="R28:R29"/>
    <mergeCell ref="R19:R20"/>
    <mergeCell ref="R10:R11"/>
    <mergeCell ref="Q19:Q20"/>
    <mergeCell ref="Q10:Q11"/>
    <mergeCell ref="Q28:Q29"/>
    <mergeCell ref="J10:J11"/>
    <mergeCell ref="Q53:Q56"/>
    <mergeCell ref="S86:U86"/>
    <mergeCell ref="S77:U77"/>
    <mergeCell ref="G8:G9"/>
    <mergeCell ref="R8:R9"/>
    <mergeCell ref="I10:I11"/>
    <mergeCell ref="H10:H11"/>
    <mergeCell ref="G10:G11"/>
    <mergeCell ref="S85:U85"/>
    <mergeCell ref="H64:H65"/>
    <mergeCell ref="H74:H76"/>
    <mergeCell ref="H8:H9"/>
    <mergeCell ref="I8:I9"/>
    <mergeCell ref="J8:J9"/>
    <mergeCell ref="G28:G29"/>
    <mergeCell ref="Q64:Q65"/>
    <mergeCell ref="S65:U65"/>
    <mergeCell ref="J74:J76"/>
  </mergeCells>
  <phoneticPr fontId="3" type="noConversion"/>
  <conditionalFormatting sqref="J111:J112">
    <cfRule type="duplicateValues" dxfId="0" priority="1"/>
  </conditionalFormatting>
  <pageMargins left="0.25" right="0.25" top="0.75" bottom="0.75" header="0.3" footer="0.3"/>
  <pageSetup paperSize="9" scale="94" fitToHeight="0" orientation="portrait" r:id="rId1"/>
  <rowBreaks count="2" manualBreakCount="2">
    <brk id="63" max="24" man="1"/>
    <brk id="123" max="24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BB1488-78F8-4FE0-8763-44892121B86D}">
  <dimension ref="A1:K47"/>
  <sheetViews>
    <sheetView topLeftCell="A27" zoomScale="120" zoomScaleNormal="120" workbookViewId="0">
      <selection activeCell="I21" sqref="I21"/>
    </sheetView>
  </sheetViews>
  <sheetFormatPr defaultColWidth="9.140625" defaultRowHeight="12.75" x14ac:dyDescent="0.2"/>
  <cols>
    <col min="1" max="1" width="19.5703125" style="209" customWidth="1"/>
    <col min="2" max="2" width="23.28515625" style="209" customWidth="1"/>
    <col min="3" max="3" width="5.42578125" style="209" customWidth="1"/>
    <col min="4" max="6" width="7" style="221" customWidth="1"/>
    <col min="7" max="7" width="32.7109375" style="299" customWidth="1"/>
    <col min="8" max="16384" width="9.140625" style="1"/>
  </cols>
  <sheetData>
    <row r="1" spans="1:11" x14ac:dyDescent="0.2">
      <c r="C1" s="210"/>
      <c r="D1" s="211"/>
      <c r="E1" s="211"/>
      <c r="F1" s="212" t="s">
        <v>0</v>
      </c>
    </row>
    <row r="2" spans="1:11" x14ac:dyDescent="0.2">
      <c r="C2" s="210"/>
      <c r="D2" s="211"/>
      <c r="E2" s="211"/>
      <c r="F2" s="212" t="s">
        <v>1</v>
      </c>
    </row>
    <row r="3" spans="1:11" x14ac:dyDescent="0.2">
      <c r="C3" s="210"/>
      <c r="D3" s="211"/>
      <c r="E3" s="211"/>
      <c r="F3" s="212" t="s">
        <v>1618</v>
      </c>
    </row>
    <row r="4" spans="1:11" x14ac:dyDescent="0.2">
      <c r="C4" s="210"/>
      <c r="D4" s="211"/>
      <c r="E4" s="211"/>
      <c r="F4" s="213"/>
    </row>
    <row r="5" spans="1:11" ht="26.25" customHeight="1" x14ac:dyDescent="0.2">
      <c r="A5" s="407" t="s">
        <v>1554</v>
      </c>
      <c r="B5" s="407"/>
      <c r="C5" s="407"/>
      <c r="D5" s="407"/>
      <c r="E5" s="407"/>
      <c r="F5" s="407"/>
      <c r="G5" s="407"/>
      <c r="H5" s="214"/>
      <c r="I5" s="214"/>
      <c r="J5" s="214"/>
    </row>
    <row r="6" spans="1:11" x14ac:dyDescent="0.2">
      <c r="A6" s="408" t="s">
        <v>12</v>
      </c>
      <c r="B6" s="408" t="s">
        <v>13</v>
      </c>
      <c r="C6" s="408"/>
      <c r="D6" s="408" t="s">
        <v>14</v>
      </c>
      <c r="E6" s="408"/>
      <c r="F6" s="408"/>
      <c r="G6" s="409" t="s">
        <v>15</v>
      </c>
    </row>
    <row r="7" spans="1:11" ht="27" x14ac:dyDescent="0.2">
      <c r="A7" s="408"/>
      <c r="B7" s="215" t="s">
        <v>17</v>
      </c>
      <c r="C7" s="215" t="s">
        <v>18</v>
      </c>
      <c r="D7" s="215">
        <v>2024</v>
      </c>
      <c r="E7" s="215">
        <v>2025</v>
      </c>
      <c r="F7" s="215">
        <v>2026</v>
      </c>
      <c r="G7" s="409"/>
    </row>
    <row r="8" spans="1:11" ht="23.25" customHeight="1" x14ac:dyDescent="0.2">
      <c r="A8" s="224" t="str">
        <f>'007 pr. asig'!A8</f>
        <v>007-03-02 (P)</v>
      </c>
      <c r="B8" s="398" t="str">
        <f>'007 pr. asig'!B8</f>
        <v>Pagerinti ir išplėsti jaunimo užimtumo veiklas bei formas</v>
      </c>
      <c r="C8" s="399"/>
      <c r="D8" s="399"/>
      <c r="E8" s="399"/>
      <c r="F8" s="399"/>
      <c r="G8" s="400"/>
    </row>
    <row r="9" spans="1:11" ht="39" customHeight="1" x14ac:dyDescent="0.2">
      <c r="A9" s="216" t="str">
        <f>'007 pr. asig'!K8</f>
        <v>E-007-03-02-01</v>
      </c>
      <c r="B9" s="216" t="str">
        <f>'007 pr. asig'!L8</f>
        <v>Jaunimo organizacijų/ su jaunimu dirbančių organizacijų/ neformalių jaunimo grupių skaičius</v>
      </c>
      <c r="C9" s="216" t="str">
        <f>'007 pr. asig'!M8</f>
        <v>vnt.</v>
      </c>
      <c r="D9" s="216" t="str">
        <f>'007 pr. asig'!N8</f>
        <v>5/5/0</v>
      </c>
      <c r="E9" s="216" t="str">
        <f>'007 pr. asig'!O8</f>
        <v>6/5/0</v>
      </c>
      <c r="F9" s="216" t="str">
        <f>'007 pr. asig'!P8</f>
        <v>6/6/1</v>
      </c>
      <c r="G9" s="300" t="str">
        <f>'007 pr. asig'!Q8</f>
        <v>Jaunimo organizacijų/ su jaunimu dirbančių organizacijų/ neformalių jaunimo grupių skaičius (vnt.)</v>
      </c>
    </row>
    <row r="10" spans="1:11" ht="41.25" customHeight="1" x14ac:dyDescent="0.2">
      <c r="A10" s="216" t="str">
        <f>'007 pr. asig'!K9</f>
        <v>E-007-03-02-02</v>
      </c>
      <c r="B10" s="216" t="str">
        <f>'007 pr. asig'!L9</f>
        <v>Atvirų jaunimo erdvių, atvirų jaunimo centrų lankytojų skaičius</v>
      </c>
      <c r="C10" s="216" t="str">
        <f>'007 pr. asig'!M9</f>
        <v xml:space="preserve"> (unikalūs/ bendras, vnt.)</v>
      </c>
      <c r="D10" s="216" t="str">
        <f>'007 pr. asig'!N9</f>
        <v>750/ 4200</v>
      </c>
      <c r="E10" s="216" t="str">
        <f>'007 pr. asig'!O9</f>
        <v>770/ 4300</v>
      </c>
      <c r="F10" s="216" t="str">
        <f>'007 pr. asig'!P9</f>
        <v>800/ 4500</v>
      </c>
      <c r="G10" s="300" t="str">
        <f>'007 pr. asig'!Q9</f>
        <v>Atvirų jaunimo erdvių, atvirų jaunimo centrų lankytojų skaičius (unikalūs/ bendras, vnt.)</v>
      </c>
    </row>
    <row r="11" spans="1:11" s="217" customFormat="1" ht="18.75" customHeight="1" x14ac:dyDescent="0.2">
      <c r="A11" s="223" t="str">
        <f>'007 pr. asig'!A10</f>
        <v>007-03-02-01 (PP)</v>
      </c>
      <c r="B11" s="404" t="str">
        <f>'007 pr. asig'!B10</f>
        <v>Vaikų ir jaunimo socializacijos programų įgyvendinimas</v>
      </c>
      <c r="C11" s="405"/>
      <c r="D11" s="405"/>
      <c r="E11" s="405"/>
      <c r="F11" s="405"/>
      <c r="G11" s="406"/>
    </row>
    <row r="12" spans="1:11" ht="24.75" customHeight="1" x14ac:dyDescent="0.2">
      <c r="A12" s="216" t="str">
        <f>'007 pr. asig'!K10</f>
        <v>R-007-03-02-01-01</v>
      </c>
      <c r="B12" s="222" t="str">
        <f>'007 pr. asig'!L10</f>
        <v>Užimtų vaikų ir jaunimo skaičius</v>
      </c>
      <c r="C12" s="222" t="str">
        <f>'007 pr. asig'!M10</f>
        <v>asm.</v>
      </c>
      <c r="D12" s="222" t="str">
        <f>'007 pr. asig'!N10</f>
        <v>300</v>
      </c>
      <c r="E12" s="222" t="str">
        <f>'007 pr. asig'!O10</f>
        <v>300</v>
      </c>
      <c r="F12" s="222" t="str">
        <f>'007 pr. asig'!P10</f>
        <v>300</v>
      </c>
      <c r="G12" s="447" t="str">
        <f>'007 pr. asig'!Q10</f>
        <v>Įgyvendintų bendrų jaunimo organizacijų/ su jaunimu dirbančių organizacijų/ neformalių jaunimo grupių ir savivaldos projektų/ renginių skaičius (vnt.)</v>
      </c>
    </row>
    <row r="13" spans="1:11" ht="22.5" x14ac:dyDescent="0.2">
      <c r="A13" s="216" t="str">
        <f>'007 pr. asig'!K11</f>
        <v>R-007-03-02-01-02</v>
      </c>
      <c r="B13" s="222" t="str">
        <f>'007 pr. asig'!L11</f>
        <v>Pateiktų paraiškų programų finansavimui skaičius</v>
      </c>
      <c r="C13" s="222" t="str">
        <f>'007 pr. asig'!M11</f>
        <v>vnt.</v>
      </c>
      <c r="D13" s="222" t="str">
        <f>'007 pr. asig'!N11</f>
        <v>15</v>
      </c>
      <c r="E13" s="222" t="str">
        <f>'007 pr. asig'!O11</f>
        <v>15</v>
      </c>
      <c r="F13" s="222" t="str">
        <f>'007 pr. asig'!P11</f>
        <v>15</v>
      </c>
      <c r="G13" s="448"/>
    </row>
    <row r="14" spans="1:11" s="217" customFormat="1" ht="12.75" customHeight="1" x14ac:dyDescent="0.2">
      <c r="A14" s="223" t="str">
        <f>'007 pr. asig'!A19</f>
        <v>007-03-02-02 (PP)</v>
      </c>
      <c r="B14" s="404" t="str">
        <f>'007 pr. asig'!B19</f>
        <v>Pasvalio rajono jaunimo ir su jaunimų dirbančių organizacijų vykdomų veiklos projektų rėmimas</v>
      </c>
      <c r="C14" s="405"/>
      <c r="D14" s="405"/>
      <c r="E14" s="405"/>
      <c r="F14" s="405"/>
      <c r="G14" s="406"/>
    </row>
    <row r="15" spans="1:11" ht="29.25" customHeight="1" x14ac:dyDescent="0.2">
      <c r="A15" s="216" t="str">
        <f>'007 pr. asig'!K19</f>
        <v>R-007-03-02-02-01</v>
      </c>
      <c r="B15" s="222" t="str">
        <f>'007 pr. asig'!L19</f>
        <v>Pateiktų jaunimo organizacijų projektų skaičius</v>
      </c>
      <c r="C15" s="222" t="str">
        <f>'007 pr. asig'!M19</f>
        <v>vnt.</v>
      </c>
      <c r="D15" s="222" t="str">
        <f>'007 pr. asig'!N19</f>
        <v>20</v>
      </c>
      <c r="E15" s="222" t="str">
        <f>'007 pr. asig'!O19</f>
        <v>17</v>
      </c>
      <c r="F15" s="222" t="str">
        <f>'007 pr. asig'!P19</f>
        <v>15</v>
      </c>
      <c r="G15" s="447" t="str">
        <f>'007 pr. asig'!Q19</f>
        <v>Įgyvendintų bendrų jaunimo organizacijų/ su jaunimu dirbančių organizacijų/ neformalių jaunimo grupių ir savivaldos projektų/ renginių skaičius (vnt.)</v>
      </c>
      <c r="K15" s="217"/>
    </row>
    <row r="16" spans="1:11" ht="22.5" x14ac:dyDescent="0.2">
      <c r="A16" s="216" t="str">
        <f>'007 pr. asig'!K20</f>
        <v>R-007-03-02-02-02</v>
      </c>
      <c r="B16" s="222" t="str">
        <f>'007 pr. asig'!L20</f>
        <v>Paremtų jaunimo organizacijų projektų skaičius</v>
      </c>
      <c r="C16" s="222" t="str">
        <f>'007 pr. asig'!M20</f>
        <v>vnt.</v>
      </c>
      <c r="D16" s="222" t="str">
        <f>'007 pr. asig'!N20</f>
        <v>10</v>
      </c>
      <c r="E16" s="222" t="str">
        <f>'007 pr. asig'!O20</f>
        <v>10</v>
      </c>
      <c r="F16" s="222" t="str">
        <f>'007 pr. asig'!P20</f>
        <v>10</v>
      </c>
      <c r="G16" s="448"/>
    </row>
    <row r="17" spans="1:7" x14ac:dyDescent="0.2">
      <c r="A17" s="223" t="str">
        <f>'007 pr. asig'!A28</f>
        <v>007-03-02-03 (TP)</v>
      </c>
      <c r="B17" s="404" t="str">
        <f>'007 pr. asig'!B28</f>
        <v>Jaunimo savanorystės plėtojimas</v>
      </c>
      <c r="C17" s="405"/>
      <c r="D17" s="405"/>
      <c r="E17" s="405"/>
      <c r="F17" s="405"/>
      <c r="G17" s="406"/>
    </row>
    <row r="18" spans="1:7" ht="28.5" customHeight="1" x14ac:dyDescent="0.2">
      <c r="A18" s="216" t="str">
        <f>'007 pr. asig'!K28</f>
        <v>R-007-03-02-03-01</v>
      </c>
      <c r="B18" s="222" t="str">
        <f>'007 pr. asig'!L28</f>
        <v>Savanoriškoje veikloje dalyvavusių asmenų skaičius</v>
      </c>
      <c r="C18" s="222" t="str">
        <f>'007 pr. asig'!M28</f>
        <v>asm.</v>
      </c>
      <c r="D18" s="222" t="str">
        <f>'007 pr. asig'!N28</f>
        <v>6</v>
      </c>
      <c r="E18" s="222" t="str">
        <f>'007 pr. asig'!O28</f>
        <v>7</v>
      </c>
      <c r="F18" s="222" t="str">
        <f>'007 pr. asig'!P28</f>
        <v>8</v>
      </c>
      <c r="G18" s="447" t="str">
        <f>'007 pr. asig'!Q28</f>
        <v>Savanorių skaičius akredituotose savanorius priimančiose organizacijose iš viso (asm.)</v>
      </c>
    </row>
    <row r="19" spans="1:7" ht="33.75" x14ac:dyDescent="0.2">
      <c r="A19" s="216" t="str">
        <f>'007 pr. asig'!K29</f>
        <v>R-007-03-02-03-02</v>
      </c>
      <c r="B19" s="222" t="str">
        <f>'007 pr. asig'!L29</f>
        <v>Bendras akredituotų jaunimo savanorius priimančių organizacijų skaičius</v>
      </c>
      <c r="C19" s="222" t="str">
        <f>'007 pr. asig'!M29</f>
        <v>vnt.</v>
      </c>
      <c r="D19" s="222" t="str">
        <f>'007 pr. asig'!N29</f>
        <v>6</v>
      </c>
      <c r="E19" s="222" t="str">
        <f>'007 pr. asig'!O29</f>
        <v>7</v>
      </c>
      <c r="F19" s="222" t="str">
        <f>'007 pr. asig'!P29</f>
        <v>8</v>
      </c>
      <c r="G19" s="448"/>
    </row>
    <row r="20" spans="1:7" x14ac:dyDescent="0.2">
      <c r="A20" s="223" t="str">
        <f>'007 pr. asig'!A37</f>
        <v>007-03-02-04 (TN)</v>
      </c>
      <c r="B20" s="404" t="str">
        <f>'007 pr. asig'!B37</f>
        <v xml:space="preserve">Jaunimo reikalų tarybos veiklos užtikrinimas </v>
      </c>
      <c r="C20" s="405"/>
      <c r="D20" s="405"/>
      <c r="E20" s="405"/>
      <c r="F20" s="405"/>
      <c r="G20" s="406"/>
    </row>
    <row r="21" spans="1:7" ht="69" customHeight="1" x14ac:dyDescent="0.2">
      <c r="A21" s="216" t="str">
        <f>'007 pr. asig'!K37</f>
        <v>R-007-03-02-04-01</v>
      </c>
      <c r="B21" s="222" t="str">
        <f>'007 pr. asig'!L37</f>
        <v>Jaunimo reikalų tarybos pateiktų pasiūlymų, rekomendacijų ir išvadų Savivaldybės tarybai, administracijai dėl rengiamų teisės aktų, susijusių su jaunimo politikos klausimais, skaičius</v>
      </c>
      <c r="C21" s="222" t="str">
        <f>'007 pr. asig'!M37</f>
        <v>vnt.</v>
      </c>
      <c r="D21" s="222" t="str">
        <f>'007 pr. asig'!N37</f>
        <v>3</v>
      </c>
      <c r="E21" s="222" t="str">
        <f>'007 pr. asig'!O37</f>
        <v>3</v>
      </c>
      <c r="F21" s="222" t="str">
        <f>'007 pr. asig'!P37</f>
        <v>3</v>
      </c>
      <c r="G21" s="310" t="str">
        <f>'007 pr. asig'!Q37</f>
        <v>X</v>
      </c>
    </row>
    <row r="22" spans="1:7" s="217" customFormat="1" ht="12.75" customHeight="1" x14ac:dyDescent="0.2">
      <c r="A22" s="223" t="str">
        <f>'007 pr. asig'!A45</f>
        <v>007-03-02-05 (TP)</v>
      </c>
      <c r="B22" s="404" t="str">
        <f>'007 pr. asig'!B45</f>
        <v xml:space="preserve">Jaunimo mokymų, seminarų, konferencijų organizavimo ir kitų išlaidų kompensavimas </v>
      </c>
      <c r="C22" s="405"/>
      <c r="D22" s="405"/>
      <c r="E22" s="405"/>
      <c r="F22" s="405"/>
      <c r="G22" s="406"/>
    </row>
    <row r="23" spans="1:7" s="217" customFormat="1" ht="45" x14ac:dyDescent="0.2">
      <c r="A23" s="216" t="str">
        <f>'007 pr. asig'!K45</f>
        <v xml:space="preserve">R-007-03-02-05-01 </v>
      </c>
      <c r="B23" s="222" t="str">
        <f>'007 pr. asig'!L45</f>
        <v>Organizuotų renginių jaunimui skaičius</v>
      </c>
      <c r="C23" s="222" t="str">
        <f>'007 pr. asig'!M45</f>
        <v>vnt.</v>
      </c>
      <c r="D23" s="222">
        <f>'007 pr. asig'!N45</f>
        <v>0</v>
      </c>
      <c r="E23" s="222" t="str">
        <f>'007 pr. asig'!O45</f>
        <v>8</v>
      </c>
      <c r="F23" s="222" t="str">
        <f>'007 pr. asig'!P45</f>
        <v>10</v>
      </c>
      <c r="G23" s="310" t="str">
        <f>'007 pr. asig'!Q45</f>
        <v>Įgyvendintų bendrų jaunimo organizacijų/ su jaunimu dirbančių organizacijų/ neformalių jaunimo grupių ir savivaldos projektų/ renginių skaičius (vnt.)</v>
      </c>
    </row>
    <row r="24" spans="1:7" s="217" customFormat="1" ht="12.75" customHeight="1" x14ac:dyDescent="0.2">
      <c r="A24" s="223" t="str">
        <f>'007 pr. asig'!A53</f>
        <v>007-03-02-06 (PP)</v>
      </c>
      <c r="B24" s="404" t="str">
        <f>'007 pr. asig'!B53</f>
        <v>Atviro darbo su jaunimu plėtra ir veiklos užtikrinimas</v>
      </c>
      <c r="C24" s="405"/>
      <c r="D24" s="405"/>
      <c r="E24" s="405"/>
      <c r="F24" s="405"/>
      <c r="G24" s="406"/>
    </row>
    <row r="25" spans="1:7" s="217" customFormat="1" ht="22.5" x14ac:dyDescent="0.2">
      <c r="A25" s="216" t="str">
        <f>'007 pr. asig'!K53</f>
        <v xml:space="preserve">R-007-03-02-06-01 </v>
      </c>
      <c r="B25" s="222" t="str">
        <f>'007 pr. asig'!L53</f>
        <v>Unikalių atvirojo jaunimo centro lankytojų skaičius</v>
      </c>
      <c r="C25" s="222" t="str">
        <f>'007 pr. asig'!M53</f>
        <v>asm.</v>
      </c>
      <c r="D25" s="222" t="str">
        <f>'007 pr. asig'!N53</f>
        <v>220</v>
      </c>
      <c r="E25" s="222" t="str">
        <f>'007 pr. asig'!O53</f>
        <v>250</v>
      </c>
      <c r="F25" s="222" t="str">
        <f>'007 pr. asig'!P53</f>
        <v>300</v>
      </c>
      <c r="G25" s="447" t="str">
        <f>'007 pr. asig'!Q53</f>
        <v>Naujai įkurtų atvirų jaunimo erdvių/ atvirų jaunimo centrų skaičius (vnt.)</v>
      </c>
    </row>
    <row r="26" spans="1:7" s="217" customFormat="1" ht="45" x14ac:dyDescent="0.2">
      <c r="A26" s="216" t="str">
        <f>'007 pr. asig'!K54</f>
        <v>R-007-03-02-06-02</v>
      </c>
      <c r="B26" s="222" t="str">
        <f>'007 pr. asig'!L54</f>
        <v>Mažiau galimybių turinčių, rizikos grupei priklausančių Atviro jaunimo centro/erdvės lankytojų skaičius</v>
      </c>
      <c r="C26" s="222" t="str">
        <f>'007 pr. asig'!M54</f>
        <v>asm.</v>
      </c>
      <c r="D26" s="222" t="str">
        <f>'007 pr. asig'!N54</f>
        <v>20</v>
      </c>
      <c r="E26" s="222" t="str">
        <f>'007 pr. asig'!O54</f>
        <v>25</v>
      </c>
      <c r="F26" s="222" t="str">
        <f>'007 pr. asig'!P54</f>
        <v>30</v>
      </c>
      <c r="G26" s="452"/>
    </row>
    <row r="27" spans="1:7" s="217" customFormat="1" ht="22.5" x14ac:dyDescent="0.2">
      <c r="A27" s="216" t="str">
        <f>'007 pr. asig'!K55</f>
        <v>R-007-03-02-06-03</v>
      </c>
      <c r="B27" s="222" t="str">
        <f>'007 pr. asig'!L55</f>
        <v>Jaunimo inicijuotų/suorganizuotų veiklų skaičius</v>
      </c>
      <c r="C27" s="222" t="str">
        <f>'007 pr. asig'!M55</f>
        <v>vnt.</v>
      </c>
      <c r="D27" s="222" t="str">
        <f>'007 pr. asig'!N55</f>
        <v>5</v>
      </c>
      <c r="E27" s="222" t="str">
        <f>'007 pr. asig'!O55</f>
        <v>7</v>
      </c>
      <c r="F27" s="222" t="str">
        <f>'007 pr. asig'!P55</f>
        <v>10</v>
      </c>
      <c r="G27" s="452"/>
    </row>
    <row r="28" spans="1:7" s="217" customFormat="1" x14ac:dyDescent="0.2">
      <c r="A28" s="216" t="str">
        <f>'007 pr. asig'!K56</f>
        <v>R-007-03-02-06-04</v>
      </c>
      <c r="B28" s="222" t="str">
        <f>'007 pr. asig'!L56</f>
        <v>Įkurta AJE</v>
      </c>
      <c r="C28" s="222" t="str">
        <f>'007 pr. asig'!M56</f>
        <v>vnt.</v>
      </c>
      <c r="D28" s="222">
        <f>'007 pr. asig'!N56</f>
        <v>0</v>
      </c>
      <c r="E28" s="222">
        <f>'007 pr. asig'!O56</f>
        <v>0</v>
      </c>
      <c r="F28" s="222" t="str">
        <f>'007 pr. asig'!P56</f>
        <v>1</v>
      </c>
      <c r="G28" s="448"/>
    </row>
    <row r="29" spans="1:7" ht="12.75" customHeight="1" x14ac:dyDescent="0.2">
      <c r="A29" s="223" t="str">
        <f>'007 pr. asig'!A64</f>
        <v>007-03-02-07 (PN)</v>
      </c>
      <c r="B29" s="404" t="str">
        <f>'007 pr. asig'!B64</f>
        <v>Mobilaus darbo su jaunimu plėtojimas Pasvalio rajono savivaldybės teritorijoje</v>
      </c>
      <c r="C29" s="405"/>
      <c r="D29" s="405"/>
      <c r="E29" s="405"/>
      <c r="F29" s="405"/>
      <c r="G29" s="406"/>
    </row>
    <row r="30" spans="1:7" ht="22.5" x14ac:dyDescent="0.2">
      <c r="A30" s="216" t="str">
        <f>'007 pr. asig'!K64</f>
        <v>R-007-03-02-07-01</v>
      </c>
      <c r="B30" s="222" t="str">
        <f>'007 pr. asig'!L64</f>
        <v>Jaunų žmonių, įtrauktų į veiklas, skaičius</v>
      </c>
      <c r="C30" s="222" t="str">
        <f>'007 pr. asig'!M64</f>
        <v>asm.</v>
      </c>
      <c r="D30" s="222" t="str">
        <f>'007 pr. asig'!N64</f>
        <v>60</v>
      </c>
      <c r="E30" s="222" t="str">
        <f>'007 pr. asig'!O64</f>
        <v>70</v>
      </c>
      <c r="F30" s="222" t="str">
        <f>'007 pr. asig'!P64</f>
        <v>80</v>
      </c>
      <c r="G30" s="447" t="str">
        <f>'007 pr. asig'!Q64</f>
        <v>Vietų, kuriuose pradėtos teikti mobilaus darbo su jaunimu paslaugos, skaičius iš viso (vnt.); Mobilių komandų skaičius iš viso (vnt.)</v>
      </c>
    </row>
    <row r="31" spans="1:7" ht="21.75" customHeight="1" x14ac:dyDescent="0.2">
      <c r="A31" s="216" t="str">
        <f>'007 pr. asig'!K65</f>
        <v>R-007-03-02-07-02</v>
      </c>
      <c r="B31" s="222" t="str">
        <f>'007 pr. asig'!L65</f>
        <v>Seniūnijų, kuriose vykdomas mobilus darbas su jaunimu skaičius</v>
      </c>
      <c r="C31" s="222" t="str">
        <f>'007 pr. asig'!M65</f>
        <v>vnt.</v>
      </c>
      <c r="D31" s="222" t="str">
        <f>'007 pr. asig'!N65</f>
        <v>4</v>
      </c>
      <c r="E31" s="222" t="str">
        <f>'007 pr. asig'!O65</f>
        <v>4</v>
      </c>
      <c r="F31" s="222" t="str">
        <f>'007 pr. asig'!P65</f>
        <v>4</v>
      </c>
      <c r="G31" s="448"/>
    </row>
    <row r="32" spans="1:7" ht="12.75" customHeight="1" x14ac:dyDescent="0.2">
      <c r="A32" s="219" t="str">
        <f>'007 pr. asig'!A74</f>
        <v>007-05-02 (P)</v>
      </c>
      <c r="B32" s="398" t="str">
        <f>'007 pr. asig'!B74</f>
        <v>Pagerinti komunikaciją, paskatinti vietos bendruomenę labiau įtraukti ir įsitraukti</v>
      </c>
      <c r="C32" s="399"/>
      <c r="D32" s="399"/>
      <c r="E32" s="399"/>
      <c r="F32" s="399"/>
      <c r="G32" s="400"/>
    </row>
    <row r="33" spans="1:7" ht="76.5" customHeight="1" x14ac:dyDescent="0.2">
      <c r="A33" s="216" t="str">
        <f>'007 pr. asig'!K74</f>
        <v>E-007-05-02-01</v>
      </c>
      <c r="B33" s="216" t="str">
        <f>'007 pr. asig'!L74</f>
        <v xml:space="preserve">Savivaldybės biudžeto dalis savarankiškoms funkcijoms finansuoti, skirta NVO socialinių  paslaugų teikimui ir veiklai, palyginti su socialinių paslaugų bendruoju biudžetu </v>
      </c>
      <c r="C33" s="216" t="str">
        <f>'007 pr. asig'!M74</f>
        <v>proc.</v>
      </c>
      <c r="D33" s="216">
        <f>'007 pr. asig'!N74</f>
        <v>3.2</v>
      </c>
      <c r="E33" s="216">
        <f>'007 pr. asig'!O74</f>
        <v>3.3</v>
      </c>
      <c r="F33" s="216">
        <f>'007 pr. asig'!P74</f>
        <v>3.5</v>
      </c>
      <c r="G33" s="300" t="str">
        <f>'007 pr. asig'!Q74</f>
        <v xml:space="preserve">Savivaldybės biudžeto dalis savarankiškoms funkcijoms finansuoti, skirta NVO socialinių  paslaugų teikimui ir veiklai, palyginti su socialinių paslaugų bendruoju biudžetu (proc.)    </v>
      </c>
    </row>
    <row r="34" spans="1:7" ht="69" customHeight="1" x14ac:dyDescent="0.2">
      <c r="A34" s="216" t="str">
        <f>'007 pr. asig'!K75</f>
        <v>E-007-05-02-02</v>
      </c>
      <c r="B34" s="216" t="str">
        <f>'007 pr. asig'!L75</f>
        <v xml:space="preserve">Savivaldybės biudžeto dalis savarankiškoms funkcijoms finansuoti, skirta NVO kultūros  paslaugų teikimui ir veiklai, palyginti su kultūros paslaugų bendruoju biudžetu    </v>
      </c>
      <c r="C34" s="216" t="str">
        <f>'007 pr. asig'!M75</f>
        <v>proc.</v>
      </c>
      <c r="D34" s="216">
        <f>'007 pr. asig'!N75</f>
        <v>3.7</v>
      </c>
      <c r="E34" s="216">
        <f>'007 pr. asig'!O75</f>
        <v>4</v>
      </c>
      <c r="F34" s="216">
        <f>'007 pr. asig'!P75</f>
        <v>4.5</v>
      </c>
      <c r="G34" s="300" t="str">
        <f>'007 pr. asig'!Q75</f>
        <v xml:space="preserve">Savivaldybės biudžeto dalis savarankiškoms funkcijoms finansuoti, skirta NVO kultūros  paslaugų teikimui ir veiklai, palyginti su kultūros paslaugų bendruoju biudžetu (proc.)    </v>
      </c>
    </row>
    <row r="35" spans="1:7" ht="67.5" customHeight="1" x14ac:dyDescent="0.2">
      <c r="A35" s="216" t="str">
        <f>'007 pr. asig'!K76</f>
        <v>E-007-05-02-03</v>
      </c>
      <c r="B35" s="216" t="str">
        <f>'007 pr. asig'!L76</f>
        <v xml:space="preserve">Savivaldybės biudžeto dalis savarankiškoms funkcijoms finansuoti, skirta NVO švietimo ir sporto  paslaugų teikimui ir veiklai, palyginti su švietimo ir sporto paslaugų bendruoju biudžetu </v>
      </c>
      <c r="C35" s="216" t="str">
        <f>'007 pr. asig'!M76</f>
        <v>proc.</v>
      </c>
      <c r="D35" s="216">
        <f>'007 pr. asig'!N76</f>
        <v>3.8</v>
      </c>
      <c r="E35" s="216">
        <f>'007 pr. asig'!O76</f>
        <v>4</v>
      </c>
      <c r="F35" s="216">
        <f>'007 pr. asig'!P76</f>
        <v>4.5</v>
      </c>
      <c r="G35" s="300" t="str">
        <f>'007 pr. asig'!Q76</f>
        <v xml:space="preserve">Savivaldybės biudžeto dalis savarankiškoms funkcijoms finansuoti, skirta NVO švietimo ir sporto  paslaugų teikimui ir veiklai, palyginti su švietimo ir sporto paslaugų bendruoju biudžetu (proc.)   </v>
      </c>
    </row>
    <row r="36" spans="1:7" ht="31.5" customHeight="1" x14ac:dyDescent="0.2">
      <c r="A36" s="218" t="str">
        <f>'007 pr. asig'!A77</f>
        <v>007-05-02-01 (PP)</v>
      </c>
      <c r="B36" s="404" t="str">
        <f>'007 pr. asig'!B77</f>
        <v>Pasvalio rajono bendruomeninių/ nevyriausybinių organizacijų vykdomų projektų kofinansavimas</v>
      </c>
      <c r="C36" s="405"/>
      <c r="D36" s="405"/>
      <c r="E36" s="405"/>
      <c r="F36" s="405"/>
      <c r="G36" s="406"/>
    </row>
    <row r="37" spans="1:7" ht="33.75" x14ac:dyDescent="0.2">
      <c r="A37" s="222" t="str">
        <f>'007 pr. asig'!K77</f>
        <v>R-007-05-02-01-01</v>
      </c>
      <c r="B37" s="222" t="str">
        <f>'007 pr. asig'!L77</f>
        <v>Koofinansuotų bendruomeninių/ nevyriausybinių organizacijų projektų skaičius</v>
      </c>
      <c r="C37" s="222" t="str">
        <f>'007 pr. asig'!M77</f>
        <v>vnt.</v>
      </c>
      <c r="D37" s="222" t="str">
        <f>'007 pr. asig'!N77</f>
        <v>40</v>
      </c>
      <c r="E37" s="222" t="str">
        <f>'007 pr. asig'!O77</f>
        <v>40</v>
      </c>
      <c r="F37" s="222" t="str">
        <f>'007 pr. asig'!P77</f>
        <v>40</v>
      </c>
      <c r="G37" s="301" t="str">
        <f>'007 pr. asig'!Q77</f>
        <v>NVO, teikiančių paslaugas, skaičius iš viso (vnt.)</v>
      </c>
    </row>
    <row r="38" spans="1:7" ht="27" customHeight="1" x14ac:dyDescent="0.2">
      <c r="A38" s="218" t="str">
        <f>'007 pr. asig'!A85</f>
        <v>007-05-02-02 (PP)</v>
      </c>
      <c r="B38" s="404" t="str">
        <f>'007 pr. asig'!B85</f>
        <v>Pasvalio rajono religinių bendruomenių vykdomų projektų rėmimas</v>
      </c>
      <c r="C38" s="405"/>
      <c r="D38" s="405"/>
      <c r="E38" s="405"/>
      <c r="F38" s="405"/>
      <c r="G38" s="406"/>
    </row>
    <row r="39" spans="1:7" ht="22.5" x14ac:dyDescent="0.2">
      <c r="A39" s="222" t="str">
        <f>'007 pr. asig'!K85</f>
        <v>R-007-05-02-02-01</v>
      </c>
      <c r="B39" s="222" t="str">
        <f>'007 pr. asig'!L85</f>
        <v>Paremtų religinių organizacijų projektų skaičius</v>
      </c>
      <c r="C39" s="222" t="str">
        <f>'007 pr. asig'!M85</f>
        <v>vnt.</v>
      </c>
      <c r="D39" s="222" t="str">
        <f>'007 pr. asig'!N85</f>
        <v>4</v>
      </c>
      <c r="E39" s="222" t="str">
        <f>'007 pr. asig'!O85</f>
        <v>4</v>
      </c>
      <c r="F39" s="222" t="str">
        <f>'007 pr. asig'!P85</f>
        <v>4</v>
      </c>
      <c r="G39" s="301" t="str">
        <f>'007 pr. asig'!Q85</f>
        <v>NVO, teikiančių paslaugas, skaičius iš viso (vnt.)</v>
      </c>
    </row>
    <row r="40" spans="1:7" ht="24" customHeight="1" x14ac:dyDescent="0.2">
      <c r="A40" s="218" t="str">
        <f>'007 pr. asig'!A93</f>
        <v>007-05-02-03 (PP)</v>
      </c>
      <c r="B40" s="404" t="str">
        <f>'007 pr. asig'!B93</f>
        <v>Pasvalio rajono bendruomeninių/ nevyriausybinių organizacijų vykdomų projektų ir strategijų rėmimas</v>
      </c>
      <c r="C40" s="405"/>
      <c r="D40" s="405"/>
      <c r="E40" s="405"/>
      <c r="F40" s="405"/>
      <c r="G40" s="406"/>
    </row>
    <row r="41" spans="1:7" ht="33.75" x14ac:dyDescent="0.2">
      <c r="A41" s="222" t="str">
        <f>'007 pr. asig'!K93</f>
        <v>R-007-05-02-03-01</v>
      </c>
      <c r="B41" s="222" t="str">
        <f>'007 pr. asig'!L93</f>
        <v>Paremtų bendruomeninių/ nevyriausybinių organizacijų projektų skaičius</v>
      </c>
      <c r="C41" s="222" t="str">
        <f>'007 pr. asig'!M93</f>
        <v>vnt.</v>
      </c>
      <c r="D41" s="222" t="str">
        <f>'007 pr. asig'!N93</f>
        <v>60</v>
      </c>
      <c r="E41" s="222" t="str">
        <f>'007 pr. asig'!O93</f>
        <v>60</v>
      </c>
      <c r="F41" s="222" t="str">
        <f>'007 pr. asig'!P93</f>
        <v>60</v>
      </c>
      <c r="G41" s="447" t="str">
        <f>'007 pr. asig'!Q93</f>
        <v>NVO, teikiančių paslaugas, skaičius iš viso (vnt.)</v>
      </c>
    </row>
    <row r="42" spans="1:7" ht="22.5" x14ac:dyDescent="0.2">
      <c r="A42" s="222" t="str">
        <f>'007 pr. asig'!K94</f>
        <v>R-007-05-02-03-02</v>
      </c>
      <c r="B42" s="222" t="str">
        <f>'007 pr. asig'!L94</f>
        <v>Paremtų bendruomeninių organizacijų  strategijų skaičius</v>
      </c>
      <c r="C42" s="222" t="str">
        <f>'007 pr. asig'!M94</f>
        <v>vnt.</v>
      </c>
      <c r="D42" s="222" t="str">
        <f>'007 pr. asig'!N94</f>
        <v>10</v>
      </c>
      <c r="E42" s="222" t="str">
        <f>'007 pr. asig'!O94</f>
        <v>10</v>
      </c>
      <c r="F42" s="222" t="str">
        <f>'007 pr. asig'!P94</f>
        <v>10</v>
      </c>
      <c r="G42" s="448"/>
    </row>
    <row r="43" spans="1:7" x14ac:dyDescent="0.2">
      <c r="A43" s="218" t="str">
        <f>'007 pr. asig'!A102</f>
        <v>007-05-02-04 (TP)</v>
      </c>
      <c r="B43" s="404" t="str">
        <f>'007 pr. asig'!B102</f>
        <v>Pasvalio rajono vietos veiklos grupės veiklos užtikrinimas ir strategijos įgyvendinimas</v>
      </c>
      <c r="C43" s="405"/>
      <c r="D43" s="405"/>
      <c r="E43" s="405"/>
      <c r="F43" s="405"/>
      <c r="G43" s="406"/>
    </row>
    <row r="44" spans="1:7" x14ac:dyDescent="0.2">
      <c r="A44" s="222" t="str">
        <f>'007 pr. asig'!K102</f>
        <v>V-007-05-02-04-01</v>
      </c>
      <c r="B44" s="222" t="str">
        <f>'007 pr. asig'!L102</f>
        <v>Aptarnaujamų klientų skaičius</v>
      </c>
      <c r="C44" s="222" t="str">
        <f>'007 pr. asig'!M102</f>
        <v>vnt.</v>
      </c>
      <c r="D44" s="222" t="str">
        <f>'007 pr. asig'!N102</f>
        <v>46</v>
      </c>
      <c r="E44" s="222" t="str">
        <f>'007 pr. asig'!O102</f>
        <v>46</v>
      </c>
      <c r="F44" s="222" t="str">
        <f>'007 pr. asig'!P102</f>
        <v>46</v>
      </c>
      <c r="G44" s="447" t="str">
        <f>'007 pr. asig'!Q102</f>
        <v>X</v>
      </c>
    </row>
    <row r="45" spans="1:7" x14ac:dyDescent="0.2">
      <c r="A45" s="222" t="str">
        <f>'007 pr. asig'!K103</f>
        <v>V-007-05-02-04-02</v>
      </c>
      <c r="B45" s="222" t="str">
        <f>'007 pr. asig'!L103</f>
        <v>Parengtų projektų skaičius</v>
      </c>
      <c r="C45" s="222" t="str">
        <f>'007 pr. asig'!M103</f>
        <v>vnt.</v>
      </c>
      <c r="D45" s="222" t="str">
        <f>'007 pr. asig'!N103</f>
        <v>2</v>
      </c>
      <c r="E45" s="222" t="str">
        <f>'007 pr. asig'!O103</f>
        <v>3</v>
      </c>
      <c r="F45" s="222" t="str">
        <f>'007 pr. asig'!P103</f>
        <v>4</v>
      </c>
      <c r="G45" s="448"/>
    </row>
    <row r="46" spans="1:7" x14ac:dyDescent="0.2">
      <c r="A46" s="218" t="str">
        <f>'007 pr. asig'!A111</f>
        <v>007-05-02-05 (TP)</v>
      </c>
      <c r="B46" s="404" t="str">
        <f>'007 pr. asig'!B111</f>
        <v>Pasvalio miesto vietos veiklos grupės veiklos užtikrinimas ir strategijos įgyvendinimas</v>
      </c>
      <c r="C46" s="405"/>
      <c r="D46" s="405"/>
      <c r="E46" s="405"/>
      <c r="F46" s="405"/>
      <c r="G46" s="406"/>
    </row>
    <row r="47" spans="1:7" x14ac:dyDescent="0.2">
      <c r="A47" s="222" t="str">
        <f>'007 pr. asig'!K111</f>
        <v>V-007-05-02-05-01</v>
      </c>
      <c r="B47" s="222" t="str">
        <f>'007 pr. asig'!L111</f>
        <v>Parengtų projektų skaičius</v>
      </c>
      <c r="C47" s="222" t="str">
        <f>'007 pr. asig'!M111</f>
        <v>vnt.</v>
      </c>
      <c r="D47" s="222" t="str">
        <f>'007 pr. asig'!N111</f>
        <v>1</v>
      </c>
      <c r="E47" s="222" t="str">
        <f>'007 pr. asig'!O111</f>
        <v>2</v>
      </c>
      <c r="F47" s="222" t="str">
        <f>'007 pr. asig'!P111</f>
        <v>2</v>
      </c>
      <c r="G47" s="301" t="str">
        <f>'007 pr. asig'!Q111</f>
        <v xml:space="preserve">X </v>
      </c>
    </row>
  </sheetData>
  <mergeCells count="26">
    <mergeCell ref="B11:G11"/>
    <mergeCell ref="B14:G14"/>
    <mergeCell ref="G12:G13"/>
    <mergeCell ref="A5:G5"/>
    <mergeCell ref="A6:A7"/>
    <mergeCell ref="B6:C6"/>
    <mergeCell ref="D6:F6"/>
    <mergeCell ref="G6:G7"/>
    <mergeCell ref="B8:G8"/>
    <mergeCell ref="B29:G29"/>
    <mergeCell ref="B32:G32"/>
    <mergeCell ref="G25:G28"/>
    <mergeCell ref="G30:G31"/>
    <mergeCell ref="B22:G22"/>
    <mergeCell ref="B17:G17"/>
    <mergeCell ref="G15:G16"/>
    <mergeCell ref="G18:G19"/>
    <mergeCell ref="B20:G20"/>
    <mergeCell ref="B24:G24"/>
    <mergeCell ref="G44:G45"/>
    <mergeCell ref="G41:G42"/>
    <mergeCell ref="B43:G43"/>
    <mergeCell ref="B46:G46"/>
    <mergeCell ref="B36:G36"/>
    <mergeCell ref="B38:G38"/>
    <mergeCell ref="B40:G40"/>
  </mergeCells>
  <pageMargins left="0.25" right="0.25" top="0.75" bottom="0.75" header="0.3" footer="0.3"/>
  <pageSetup paperSize="9" scale="95" orientation="portrait" r:id="rId1"/>
  <rowBreaks count="1" manualBreakCount="1">
    <brk id="31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56E484-698C-4BC7-8ABB-D4B2FB348804}">
  <dimension ref="A2:L108"/>
  <sheetViews>
    <sheetView zoomScale="130" zoomScaleNormal="130" workbookViewId="0">
      <pane ySplit="2" topLeftCell="A87" activePane="bottomLeft" state="frozen"/>
      <selection pane="bottomLeft" activeCell="C97" sqref="C97"/>
    </sheetView>
  </sheetViews>
  <sheetFormatPr defaultRowHeight="12.75" x14ac:dyDescent="0.2"/>
  <cols>
    <col min="1" max="1" width="5.140625" style="1" customWidth="1"/>
    <col min="2" max="2" width="33.5703125" style="1" customWidth="1"/>
    <col min="3" max="5" width="12" style="1" customWidth="1"/>
    <col min="6" max="8" width="0" style="1" hidden="1" customWidth="1"/>
    <col min="9" max="9" width="32" style="1" customWidth="1"/>
    <col min="10" max="16384" width="9.140625" style="1"/>
  </cols>
  <sheetData>
    <row r="2" spans="1:12" ht="36" x14ac:dyDescent="0.2">
      <c r="A2" s="246" t="s">
        <v>1619</v>
      </c>
      <c r="B2" s="247" t="s">
        <v>1620</v>
      </c>
      <c r="C2" s="247" t="s">
        <v>8</v>
      </c>
      <c r="D2" s="247" t="s">
        <v>9</v>
      </c>
      <c r="E2" s="247" t="s">
        <v>10</v>
      </c>
    </row>
    <row r="3" spans="1:12" x14ac:dyDescent="0.2">
      <c r="A3" s="248">
        <v>1</v>
      </c>
      <c r="B3" s="516" t="s">
        <v>1622</v>
      </c>
      <c r="C3" s="517"/>
      <c r="D3" s="517"/>
      <c r="E3" s="518"/>
      <c r="J3" s="1" t="str">
        <f>C2</f>
        <v>2024-ųjų m. asignavimai ir kitos lėšos</v>
      </c>
      <c r="K3" s="1" t="str">
        <f t="shared" ref="K3:L3" si="0">D2</f>
        <v>2025-ųjų m. asignavimai ir kitos lėšos</v>
      </c>
      <c r="L3" s="1" t="str">
        <f t="shared" si="0"/>
        <v>2026-ųjų m. asignavimai ir kitos lėšos</v>
      </c>
    </row>
    <row r="4" spans="1:12" x14ac:dyDescent="0.2">
      <c r="A4" s="503" t="str">
        <f>'001 pr. asig'!B205</f>
        <v>1. Savivaldybės biudžetas (įskaitant skolintas lėšas)</v>
      </c>
      <c r="B4" s="504"/>
      <c r="C4" s="249">
        <f>SUM(C6:C11)</f>
        <v>9512.4999999999982</v>
      </c>
      <c r="D4" s="249">
        <f t="shared" ref="D4:E4" si="1">SUM(D6:D11)</f>
        <v>9927.5</v>
      </c>
      <c r="E4" s="249">
        <f t="shared" si="1"/>
        <v>10371</v>
      </c>
      <c r="I4" s="1" t="str">
        <f>B3</f>
        <v>001 Savivaldybės valdymo programa</v>
      </c>
      <c r="J4" s="255">
        <f>C13</f>
        <v>9673.0999999999985</v>
      </c>
      <c r="K4" s="255">
        <f t="shared" ref="K4:L4" si="2">D13</f>
        <v>10088.1</v>
      </c>
      <c r="L4" s="255">
        <f t="shared" si="2"/>
        <v>10531.6</v>
      </c>
    </row>
    <row r="5" spans="1:12" ht="12" customHeight="1" x14ac:dyDescent="0.2">
      <c r="A5" s="511" t="str">
        <f>'001 pr. asig'!B206</f>
        <v xml:space="preserve">Iš jo:                                                            </v>
      </c>
      <c r="B5" s="512"/>
      <c r="C5" s="250" t="s">
        <v>37</v>
      </c>
      <c r="D5" s="250" t="s">
        <v>37</v>
      </c>
      <c r="E5" s="250" t="s">
        <v>37</v>
      </c>
      <c r="I5" s="1" t="str">
        <f>B16</f>
        <v>002 Socialinės apsaugos ir sveikatos priežiūros programa</v>
      </c>
      <c r="J5" s="255">
        <f>C26</f>
        <v>19413.7</v>
      </c>
      <c r="K5" s="255">
        <f t="shared" ref="K5:L5" si="3">D26</f>
        <v>20767.199999999997</v>
      </c>
      <c r="L5" s="255">
        <f t="shared" si="3"/>
        <v>21729.7</v>
      </c>
    </row>
    <row r="6" spans="1:12" ht="23.25" customHeight="1" x14ac:dyDescent="0.2">
      <c r="A6" s="501" t="str">
        <f>'001 pr. asig'!B207</f>
        <v>1.1.Savivaldybės biudžeto lėšos (nuosavos, be ankstesnių metų likučio)</v>
      </c>
      <c r="B6" s="502"/>
      <c r="C6" s="251">
        <f>'001 pr. asig'!G207</f>
        <v>8820.8999999999978</v>
      </c>
      <c r="D6" s="251">
        <f>'001 pr. asig'!H207</f>
        <v>9207</v>
      </c>
      <c r="E6" s="251">
        <f>'001 pr. asig'!I207</f>
        <v>9619.5</v>
      </c>
      <c r="I6" s="1" t="str">
        <f>B29</f>
        <v>003 Švietimo ir sporto programa</v>
      </c>
      <c r="J6" s="255">
        <f>C39</f>
        <v>22199.4</v>
      </c>
      <c r="K6" s="255">
        <f t="shared" ref="K6:L6" si="4">D39</f>
        <v>23907.200000000004</v>
      </c>
      <c r="L6" s="255">
        <f t="shared" si="4"/>
        <v>24709.500000000004</v>
      </c>
    </row>
    <row r="7" spans="1:12" x14ac:dyDescent="0.2">
      <c r="A7" s="501" t="str">
        <f>'001 pr. asig'!B208</f>
        <v>1.2. Lietuvos Respublikos valstybės biudžeto dotacijos</v>
      </c>
      <c r="B7" s="502"/>
      <c r="C7" s="251">
        <f>'001 pr. asig'!G208</f>
        <v>620.69999999999993</v>
      </c>
      <c r="D7" s="251">
        <f>'001 pr. asig'!H208</f>
        <v>648.6</v>
      </c>
      <c r="E7" s="251">
        <f>'001 pr. asig'!I208</f>
        <v>678.6</v>
      </c>
      <c r="I7" s="1" t="str">
        <f>B42</f>
        <v>004 Kultūros ir turizmo programa</v>
      </c>
      <c r="J7" s="255">
        <f>C52</f>
        <v>4391.1000000000004</v>
      </c>
      <c r="K7" s="255">
        <f t="shared" ref="K7:L7" si="5">D52</f>
        <v>5035.3</v>
      </c>
      <c r="L7" s="255">
        <f t="shared" si="5"/>
        <v>5482</v>
      </c>
    </row>
    <row r="8" spans="1:12" ht="12" customHeight="1" x14ac:dyDescent="0.2">
      <c r="A8" s="501" t="str">
        <f>'001 pr. asig'!B209</f>
        <v>1.3. Pajamų įmokos ir kitos pajamos</v>
      </c>
      <c r="B8" s="502"/>
      <c r="C8" s="251">
        <f>'001 pr. asig'!G209</f>
        <v>70.900000000000006</v>
      </c>
      <c r="D8" s="251">
        <f>'001 pr. asig'!H209</f>
        <v>71.900000000000006</v>
      </c>
      <c r="E8" s="251">
        <f>'001 pr. asig'!I209</f>
        <v>72.900000000000006</v>
      </c>
      <c r="I8" s="1" t="str">
        <f>B55</f>
        <v>005 Infrastruktūros objektų priežiūros ir plėtros programa</v>
      </c>
      <c r="J8" s="255">
        <f>C65</f>
        <v>3787.7</v>
      </c>
      <c r="K8" s="255">
        <f t="shared" ref="K8:L8" si="6">D65</f>
        <v>4614.5</v>
      </c>
      <c r="L8" s="255">
        <f t="shared" si="6"/>
        <v>7408.3</v>
      </c>
    </row>
    <row r="9" spans="1:12" ht="24" customHeight="1" x14ac:dyDescent="0.2">
      <c r="A9" s="501" t="str">
        <f>'001 pr. asig'!B210</f>
        <v>1.4. Europos Sąjungos ir kitos tarptautinės finansinės paramos lėšos</v>
      </c>
      <c r="B9" s="502"/>
      <c r="C9" s="251">
        <f>'001 pr. asig'!G210</f>
        <v>0</v>
      </c>
      <c r="D9" s="251">
        <f>'001 pr. asig'!H210</f>
        <v>0</v>
      </c>
      <c r="E9" s="251">
        <f>'001 pr. asig'!I210</f>
        <v>0</v>
      </c>
      <c r="I9" s="1" t="str">
        <f>B68</f>
        <v>006 Ekonomikos, žemės ūkio ir aplinkos apsaugos programa</v>
      </c>
      <c r="J9" s="255">
        <f>C78</f>
        <v>2041.4</v>
      </c>
      <c r="K9" s="255">
        <f t="shared" ref="K9:L9" si="7">D78</f>
        <v>1936.7</v>
      </c>
      <c r="L9" s="255">
        <f t="shared" si="7"/>
        <v>2050.3999999999996</v>
      </c>
    </row>
    <row r="10" spans="1:12" x14ac:dyDescent="0.2">
      <c r="A10" s="501" t="str">
        <f>'001 pr. asig'!B211</f>
        <v>1.5. Skolintos lėšos</v>
      </c>
      <c r="B10" s="502"/>
      <c r="C10" s="251">
        <f>'001 pr. asig'!G211</f>
        <v>0</v>
      </c>
      <c r="D10" s="251">
        <f>'001 pr. asig'!H211</f>
        <v>0</v>
      </c>
      <c r="E10" s="251">
        <f>'001 pr. asig'!I211</f>
        <v>0</v>
      </c>
      <c r="I10" s="1" t="str">
        <f>B81</f>
        <v>007 Bendruomeninės veiklos ir jaunimo rėmimo programa</v>
      </c>
      <c r="J10" s="255">
        <f>C91</f>
        <v>391.3</v>
      </c>
      <c r="K10" s="255">
        <f t="shared" ref="K10:L10" si="8">D91</f>
        <v>393</v>
      </c>
      <c r="L10" s="255">
        <f t="shared" si="8"/>
        <v>402.2</v>
      </c>
    </row>
    <row r="11" spans="1:12" x14ac:dyDescent="0.2">
      <c r="A11" s="501" t="str">
        <f>'001 pr. asig'!B212</f>
        <v>1.6. Ankstesni metų likučiai</v>
      </c>
      <c r="B11" s="502"/>
      <c r="C11" s="251">
        <f>'001 pr. asig'!G212</f>
        <v>0</v>
      </c>
      <c r="D11" s="251">
        <f>'001 pr. asig'!H212</f>
        <v>0</v>
      </c>
      <c r="E11" s="251">
        <f>'001 pr. asig'!I212</f>
        <v>0</v>
      </c>
    </row>
    <row r="12" spans="1:12" x14ac:dyDescent="0.2">
      <c r="A12" s="503" t="str">
        <f>'001 pr. asig'!B213</f>
        <v>2. Kiti šaltiniai</v>
      </c>
      <c r="B12" s="504"/>
      <c r="C12" s="249">
        <f>'001 pr. asig'!G213</f>
        <v>160.6</v>
      </c>
      <c r="D12" s="249">
        <f>'001 pr. asig'!H213</f>
        <v>160.6</v>
      </c>
      <c r="E12" s="249">
        <f>'001 pr. asig'!I213</f>
        <v>160.6</v>
      </c>
    </row>
    <row r="13" spans="1:12" x14ac:dyDescent="0.2">
      <c r="A13" s="505" t="str">
        <f>'001 pr. asig'!B214</f>
        <v>Iš viso programai finansuoti pagal finansavimo šaltinius:</v>
      </c>
      <c r="B13" s="506"/>
      <c r="C13" s="252">
        <f>C12+C4</f>
        <v>9673.0999999999985</v>
      </c>
      <c r="D13" s="252">
        <f t="shared" ref="D13:E13" si="9">D12+D4</f>
        <v>10088.1</v>
      </c>
      <c r="E13" s="252">
        <f t="shared" si="9"/>
        <v>10531.6</v>
      </c>
      <c r="F13" s="255">
        <f>C13-'001 pr. asig'!G214</f>
        <v>0</v>
      </c>
      <c r="G13" s="255">
        <f>D13-'001 pr. asig'!H214</f>
        <v>0</v>
      </c>
      <c r="H13" s="255">
        <f>E13-'001 pr. asig'!I214</f>
        <v>0</v>
      </c>
    </row>
    <row r="14" spans="1:12" x14ac:dyDescent="0.2">
      <c r="A14" s="507" t="str">
        <f>'001 pr. asig'!B215</f>
        <v>Iš jų regioninių pažangos priemonių lėšos</v>
      </c>
      <c r="B14" s="508"/>
      <c r="C14" s="253">
        <f>'001 pr. asig'!G215</f>
        <v>0</v>
      </c>
      <c r="D14" s="253">
        <f>'001 pr. asig'!H215</f>
        <v>0</v>
      </c>
      <c r="E14" s="253">
        <f>'001 pr. asig'!I215</f>
        <v>0</v>
      </c>
    </row>
    <row r="15" spans="1:12" ht="24" customHeight="1" x14ac:dyDescent="0.2">
      <c r="A15" s="509" t="str">
        <f>'001 pr. asig'!B216</f>
        <v>Asignavimų ir kitų lėšų pokytis, palyginti su ankstesnių metų patvirtintų asignavimų lėšų planu</v>
      </c>
      <c r="B15" s="510"/>
      <c r="C15" s="254">
        <f>'001 pr. asig'!G216</f>
        <v>0.19998759459124146</v>
      </c>
      <c r="D15" s="254">
        <f>'001 pr. asig'!H216</f>
        <v>4.290248214119588E-2</v>
      </c>
      <c r="E15" s="254">
        <f>'001 pr. asig'!I216</f>
        <v>4.3962688712443375E-2</v>
      </c>
    </row>
    <row r="16" spans="1:12" x14ac:dyDescent="0.2">
      <c r="A16" s="248">
        <v>2</v>
      </c>
      <c r="B16" s="516" t="s">
        <v>1621</v>
      </c>
      <c r="C16" s="517"/>
      <c r="D16" s="517"/>
      <c r="E16" s="518"/>
    </row>
    <row r="17" spans="1:8" x14ac:dyDescent="0.2">
      <c r="A17" s="503" t="str">
        <f>A4</f>
        <v>1. Savivaldybės biudžetas (įskaitant skolintas lėšas)</v>
      </c>
      <c r="B17" s="504"/>
      <c r="C17" s="249">
        <f>SUM(C19:C24)</f>
        <v>10824.8</v>
      </c>
      <c r="D17" s="249">
        <f t="shared" ref="D17:E17" si="10">SUM(D19:D24)</f>
        <v>11808.699999999999</v>
      </c>
      <c r="E17" s="249">
        <f t="shared" si="10"/>
        <v>12732.4</v>
      </c>
    </row>
    <row r="18" spans="1:8" ht="11.25" customHeight="1" x14ac:dyDescent="0.2">
      <c r="A18" s="511" t="str">
        <f>A5</f>
        <v xml:space="preserve">Iš jo:                                                            </v>
      </c>
      <c r="B18" s="512"/>
      <c r="C18" s="250" t="s">
        <v>37</v>
      </c>
      <c r="D18" s="250" t="s">
        <v>37</v>
      </c>
      <c r="E18" s="250" t="s">
        <v>37</v>
      </c>
    </row>
    <row r="19" spans="1:8" ht="24" customHeight="1" x14ac:dyDescent="0.2">
      <c r="A19" s="501" t="str">
        <f>A6</f>
        <v>1.1.Savivaldybės biudžeto lėšos (nuosavos, be ankstesnių metų likučio)</v>
      </c>
      <c r="B19" s="502"/>
      <c r="C19" s="251">
        <f>'002 pr. asig'!G484</f>
        <v>5573.2000000000007</v>
      </c>
      <c r="D19" s="251">
        <f>'002 pr. asig'!H484</f>
        <v>6309.0999999999995</v>
      </c>
      <c r="E19" s="251">
        <f>'002 pr. asig'!I484</f>
        <v>6937.7</v>
      </c>
    </row>
    <row r="20" spans="1:8" x14ac:dyDescent="0.2">
      <c r="A20" s="501" t="str">
        <f t="shared" ref="A20:A24" si="11">A7</f>
        <v>1.2. Lietuvos Respublikos valstybės biudžeto dotacijos</v>
      </c>
      <c r="B20" s="502"/>
      <c r="C20" s="251">
        <f>'002 pr. asig'!G485</f>
        <v>4386.8999999999996</v>
      </c>
      <c r="D20" s="251">
        <f>'002 pr. asig'!H485</f>
        <v>4698.8999999999987</v>
      </c>
      <c r="E20" s="251">
        <f>'002 pr. asig'!I485</f>
        <v>4937.3999999999987</v>
      </c>
    </row>
    <row r="21" spans="1:8" x14ac:dyDescent="0.2">
      <c r="A21" s="501" t="str">
        <f t="shared" si="11"/>
        <v>1.3. Pajamų įmokos ir kitos pajamos</v>
      </c>
      <c r="B21" s="502"/>
      <c r="C21" s="251">
        <f>'002 pr. asig'!G486</f>
        <v>721.60000000000014</v>
      </c>
      <c r="D21" s="251">
        <f>'002 pr. asig'!H486</f>
        <v>754</v>
      </c>
      <c r="E21" s="251">
        <f>'002 pr. asig'!I486</f>
        <v>787.19999999999993</v>
      </c>
    </row>
    <row r="22" spans="1:8" ht="21.75" customHeight="1" x14ac:dyDescent="0.2">
      <c r="A22" s="501" t="str">
        <f t="shared" si="11"/>
        <v>1.4. Europos Sąjungos ir kitos tarptautinės finansinės paramos lėšos</v>
      </c>
      <c r="B22" s="502"/>
      <c r="C22" s="251">
        <f>'002 pr. asig'!G487</f>
        <v>23.3</v>
      </c>
      <c r="D22" s="251">
        <f>'002 pr. asig'!H487</f>
        <v>46.7</v>
      </c>
      <c r="E22" s="251">
        <f>'002 pr. asig'!I487</f>
        <v>70.099999999999994</v>
      </c>
    </row>
    <row r="23" spans="1:8" x14ac:dyDescent="0.2">
      <c r="A23" s="501" t="str">
        <f t="shared" si="11"/>
        <v>1.5. Skolintos lėšos</v>
      </c>
      <c r="B23" s="502"/>
      <c r="C23" s="251">
        <f>'002 pr. asig'!G488</f>
        <v>119.8</v>
      </c>
      <c r="D23" s="251">
        <f>'002 pr. asig'!H488</f>
        <v>0</v>
      </c>
      <c r="E23" s="251">
        <f>'002 pr. asig'!I488</f>
        <v>0</v>
      </c>
    </row>
    <row r="24" spans="1:8" x14ac:dyDescent="0.2">
      <c r="A24" s="501" t="str">
        <f t="shared" si="11"/>
        <v>1.6. Ankstesni metų likučiai</v>
      </c>
      <c r="B24" s="502"/>
      <c r="C24" s="251">
        <f>'002 pr. asig'!G489</f>
        <v>0</v>
      </c>
      <c r="D24" s="251">
        <f>'002 pr. asig'!H489</f>
        <v>0</v>
      </c>
      <c r="E24" s="251">
        <f>'002 pr. asig'!I489</f>
        <v>0</v>
      </c>
    </row>
    <row r="25" spans="1:8" x14ac:dyDescent="0.2">
      <c r="A25" s="503" t="str">
        <f>A12</f>
        <v>2. Kiti šaltiniai</v>
      </c>
      <c r="B25" s="504"/>
      <c r="C25" s="249">
        <f>'002 pr. asig'!G490</f>
        <v>8588.9000000000015</v>
      </c>
      <c r="D25" s="249">
        <f>'002 pr. asig'!H490</f>
        <v>8958.5</v>
      </c>
      <c r="E25" s="249">
        <f>'002 pr. asig'!I490</f>
        <v>8997.3000000000011</v>
      </c>
    </row>
    <row r="26" spans="1:8" x14ac:dyDescent="0.2">
      <c r="A26" s="505" t="str">
        <f>A13</f>
        <v>Iš viso programai finansuoti pagal finansavimo šaltinius:</v>
      </c>
      <c r="B26" s="506"/>
      <c r="C26" s="252">
        <f>C25+C17</f>
        <v>19413.7</v>
      </c>
      <c r="D26" s="252">
        <f t="shared" ref="D26" si="12">D25+D17</f>
        <v>20767.199999999997</v>
      </c>
      <c r="E26" s="252">
        <f t="shared" ref="E26" si="13">E25+E17</f>
        <v>21729.7</v>
      </c>
      <c r="F26" s="255">
        <f>C26-'002 pr. asig'!G491</f>
        <v>0</v>
      </c>
      <c r="G26" s="255">
        <f>D26-'002 pr. asig'!H491</f>
        <v>0</v>
      </c>
      <c r="H26" s="255">
        <f>E26-'002 pr. asig'!I491</f>
        <v>0</v>
      </c>
    </row>
    <row r="27" spans="1:8" x14ac:dyDescent="0.2">
      <c r="A27" s="507" t="str">
        <f>A14</f>
        <v>Iš jų regioninių pažangos priemonių lėšos</v>
      </c>
      <c r="B27" s="508"/>
      <c r="C27" s="253">
        <f>'002 pr. asig'!G492</f>
        <v>625.4</v>
      </c>
      <c r="D27" s="253">
        <f>'002 pr. asig'!H492</f>
        <v>1034.9000000000001</v>
      </c>
      <c r="E27" s="253">
        <f>'002 pr. asig'!I492</f>
        <v>1065</v>
      </c>
    </row>
    <row r="28" spans="1:8" ht="24" customHeight="1" x14ac:dyDescent="0.2">
      <c r="A28" s="509" t="str">
        <f>A15</f>
        <v>Asignavimų ir kitų lėšų pokytis, palyginti su ankstesnių metų patvirtintų asignavimų lėšų planu</v>
      </c>
      <c r="B28" s="510"/>
      <c r="C28" s="254">
        <f>'002 pr. asig'!G493</f>
        <v>0.11754107231259843</v>
      </c>
      <c r="D28" s="254">
        <f>'002 pr. asig'!H493</f>
        <v>6.9718806821986348E-2</v>
      </c>
      <c r="E28" s="254">
        <f>'002 pr. asig'!I493</f>
        <v>4.6347124311414335E-2</v>
      </c>
    </row>
    <row r="29" spans="1:8" x14ac:dyDescent="0.2">
      <c r="A29" s="248">
        <v>3</v>
      </c>
      <c r="B29" s="516" t="s">
        <v>1623</v>
      </c>
      <c r="C29" s="517"/>
      <c r="D29" s="517"/>
      <c r="E29" s="518"/>
    </row>
    <row r="30" spans="1:8" x14ac:dyDescent="0.2">
      <c r="A30" s="503" t="str">
        <f>A17</f>
        <v>1. Savivaldybės biudžetas (įskaitant skolintas lėšas)</v>
      </c>
      <c r="B30" s="504"/>
      <c r="C30" s="249">
        <f>SUM(C32:C37)</f>
        <v>20584.800000000003</v>
      </c>
      <c r="D30" s="249">
        <f t="shared" ref="D30:E30" si="14">SUM(D32:D37)</f>
        <v>21587.200000000004</v>
      </c>
      <c r="E30" s="249">
        <f t="shared" si="14"/>
        <v>22581.000000000004</v>
      </c>
    </row>
    <row r="31" spans="1:8" x14ac:dyDescent="0.2">
      <c r="A31" s="511" t="str">
        <f>A18</f>
        <v xml:space="preserve">Iš jo:                                                            </v>
      </c>
      <c r="B31" s="512"/>
      <c r="C31" s="250" t="s">
        <v>37</v>
      </c>
      <c r="D31" s="250" t="s">
        <v>37</v>
      </c>
      <c r="E31" s="250" t="s">
        <v>37</v>
      </c>
    </row>
    <row r="32" spans="1:8" ht="21.75" customHeight="1" x14ac:dyDescent="0.2">
      <c r="A32" s="501" t="str">
        <f>A19</f>
        <v>1.1.Savivaldybės biudžeto lėšos (nuosavos, be ankstesnių metų likučio)</v>
      </c>
      <c r="B32" s="502"/>
      <c r="C32" s="251">
        <f>'003 pr. asig'!G208</f>
        <v>8081.3</v>
      </c>
      <c r="D32" s="251">
        <f>'003 pr. asig'!H208</f>
        <v>8716.7000000000007</v>
      </c>
      <c r="E32" s="251">
        <f>'003 pr. asig'!I208</f>
        <v>9096.4000000000015</v>
      </c>
    </row>
    <row r="33" spans="1:8" x14ac:dyDescent="0.2">
      <c r="A33" s="501" t="str">
        <f t="shared" ref="A33:A37" si="15">A20</f>
        <v>1.2. Lietuvos Respublikos valstybės biudžeto dotacijos</v>
      </c>
      <c r="B33" s="502"/>
      <c r="C33" s="251">
        <f>'003 pr. asig'!G209</f>
        <v>11498.1</v>
      </c>
      <c r="D33" s="251">
        <f>'003 pr. asig'!H209</f>
        <v>12023.900000000003</v>
      </c>
      <c r="E33" s="251">
        <f>'003 pr. asig'!I209</f>
        <v>12594.4</v>
      </c>
    </row>
    <row r="34" spans="1:8" x14ac:dyDescent="0.2">
      <c r="A34" s="501" t="str">
        <f t="shared" si="15"/>
        <v>1.3. Pajamų įmokos ir kitos pajamos</v>
      </c>
      <c r="B34" s="502"/>
      <c r="C34" s="251">
        <f>'003 pr. asig'!G210</f>
        <v>805.4</v>
      </c>
      <c r="D34" s="251">
        <f>'003 pr. asig'!H210</f>
        <v>846.6</v>
      </c>
      <c r="E34" s="251">
        <f>'003 pr. asig'!I210</f>
        <v>890.19999999999993</v>
      </c>
    </row>
    <row r="35" spans="1:8" ht="23.25" customHeight="1" x14ac:dyDescent="0.2">
      <c r="A35" s="501" t="str">
        <f t="shared" si="15"/>
        <v>1.4. Europos Sąjungos ir kitos tarptautinės finansinės paramos lėšos</v>
      </c>
      <c r="B35" s="502"/>
      <c r="C35" s="251">
        <f>'003 pr. asig'!G211</f>
        <v>0</v>
      </c>
      <c r="D35" s="251">
        <f>'003 pr. asig'!H211</f>
        <v>0</v>
      </c>
      <c r="E35" s="251">
        <f>'003 pr. asig'!I211</f>
        <v>0</v>
      </c>
    </row>
    <row r="36" spans="1:8" x14ac:dyDescent="0.2">
      <c r="A36" s="501" t="str">
        <f t="shared" si="15"/>
        <v>1.5. Skolintos lėšos</v>
      </c>
      <c r="B36" s="502"/>
      <c r="C36" s="251">
        <f>'003 pr. asig'!G212</f>
        <v>200</v>
      </c>
      <c r="D36" s="251">
        <f>'003 pr. asig'!H212</f>
        <v>0</v>
      </c>
      <c r="E36" s="251">
        <f>'003 pr. asig'!I212</f>
        <v>0</v>
      </c>
    </row>
    <row r="37" spans="1:8" x14ac:dyDescent="0.2">
      <c r="A37" s="501" t="str">
        <f t="shared" si="15"/>
        <v>1.6. Ankstesni metų likučiai</v>
      </c>
      <c r="B37" s="502"/>
      <c r="C37" s="251">
        <f>'003 pr. asig'!G213</f>
        <v>0</v>
      </c>
      <c r="D37" s="251">
        <f>'003 pr. asig'!H213</f>
        <v>0</v>
      </c>
      <c r="E37" s="251">
        <f>'003 pr. asig'!I213</f>
        <v>0</v>
      </c>
    </row>
    <row r="38" spans="1:8" x14ac:dyDescent="0.2">
      <c r="A38" s="503" t="str">
        <f>A25</f>
        <v>2. Kiti šaltiniai</v>
      </c>
      <c r="B38" s="504"/>
      <c r="C38" s="249">
        <f>'003 pr. asig'!G214</f>
        <v>1614.6000000000001</v>
      </c>
      <c r="D38" s="249">
        <f>'003 pr. asig'!H214</f>
        <v>2320</v>
      </c>
      <c r="E38" s="249">
        <f>'003 pr. asig'!I214</f>
        <v>2128.5</v>
      </c>
    </row>
    <row r="39" spans="1:8" x14ac:dyDescent="0.2">
      <c r="A39" s="505" t="str">
        <f>A26</f>
        <v>Iš viso programai finansuoti pagal finansavimo šaltinius:</v>
      </c>
      <c r="B39" s="506"/>
      <c r="C39" s="252">
        <f>C38+C30</f>
        <v>22199.4</v>
      </c>
      <c r="D39" s="252">
        <f t="shared" ref="D39" si="16">D38+D30</f>
        <v>23907.200000000004</v>
      </c>
      <c r="E39" s="252">
        <f t="shared" ref="E39" si="17">E38+E30</f>
        <v>24709.500000000004</v>
      </c>
      <c r="F39" s="255">
        <f>C39-'003 pr. asig'!G215</f>
        <v>0</v>
      </c>
      <c r="G39" s="255">
        <f>D39-'003 pr. asig'!H215</f>
        <v>0</v>
      </c>
      <c r="H39" s="255">
        <f>E39-'003 pr. asig'!I215</f>
        <v>0</v>
      </c>
    </row>
    <row r="40" spans="1:8" x14ac:dyDescent="0.2">
      <c r="A40" s="507" t="str">
        <f>A27</f>
        <v>Iš jų regioninių pažangos priemonių lėšos</v>
      </c>
      <c r="B40" s="508"/>
      <c r="C40" s="253">
        <f>'003 pr. asig'!G216</f>
        <v>700</v>
      </c>
      <c r="D40" s="253">
        <f>'003 pr. asig'!H216</f>
        <v>2450</v>
      </c>
      <c r="E40" s="253">
        <f>'003 pr. asig'!I216</f>
        <v>2260</v>
      </c>
    </row>
    <row r="41" spans="1:8" ht="24.75" customHeight="1" x14ac:dyDescent="0.2">
      <c r="A41" s="509" t="str">
        <f>A28</f>
        <v>Asignavimų ir kitų lėšų pokytis, palyginti su ankstesnių metų patvirtintų asignavimų lėšų planu</v>
      </c>
      <c r="B41" s="510"/>
      <c r="C41" s="254">
        <f>'003 pr. asig'!G217</f>
        <v>0.19308636136445501</v>
      </c>
      <c r="D41" s="254">
        <f>'003 pr. asig'!H217</f>
        <v>7.6930007117309601E-2</v>
      </c>
      <c r="E41" s="254">
        <f>'003 pr. asig'!I217</f>
        <v>3.3558927854370195E-2</v>
      </c>
    </row>
    <row r="42" spans="1:8" x14ac:dyDescent="0.2">
      <c r="A42" s="248">
        <v>4</v>
      </c>
      <c r="B42" s="516" t="s">
        <v>1624</v>
      </c>
      <c r="C42" s="517"/>
      <c r="D42" s="517"/>
      <c r="E42" s="518"/>
    </row>
    <row r="43" spans="1:8" x14ac:dyDescent="0.2">
      <c r="A43" s="503" t="str">
        <f>A30</f>
        <v>1. Savivaldybės biudžetas (įskaitant skolintas lėšas)</v>
      </c>
      <c r="B43" s="504"/>
      <c r="C43" s="249">
        <f>SUM(C45:C50)</f>
        <v>3796.1000000000004</v>
      </c>
      <c r="D43" s="249">
        <f t="shared" ref="D43:E43" si="18">SUM(D45:D50)</f>
        <v>4407.3</v>
      </c>
      <c r="E43" s="249">
        <f t="shared" si="18"/>
        <v>4888.1000000000004</v>
      </c>
    </row>
    <row r="44" spans="1:8" x14ac:dyDescent="0.2">
      <c r="A44" s="511" t="str">
        <f>A31</f>
        <v xml:space="preserve">Iš jo:                                                            </v>
      </c>
      <c r="B44" s="512"/>
      <c r="C44" s="250" t="s">
        <v>37</v>
      </c>
      <c r="D44" s="250" t="s">
        <v>37</v>
      </c>
      <c r="E44" s="250" t="s">
        <v>37</v>
      </c>
    </row>
    <row r="45" spans="1:8" ht="25.5" customHeight="1" x14ac:dyDescent="0.2">
      <c r="A45" s="501" t="str">
        <f>A32</f>
        <v>1.1.Savivaldybės biudžeto lėšos (nuosavos, be ankstesnių metų likučio)</v>
      </c>
      <c r="B45" s="502"/>
      <c r="C45" s="251">
        <f>'004 pr. asig'!G226</f>
        <v>3557.7000000000003</v>
      </c>
      <c r="D45" s="251">
        <f>'004 pr. asig'!H226</f>
        <v>4282.8</v>
      </c>
      <c r="E45" s="251">
        <f>'004 pr. asig'!I226</f>
        <v>4751.1000000000004</v>
      </c>
    </row>
    <row r="46" spans="1:8" x14ac:dyDescent="0.2">
      <c r="A46" s="501" t="str">
        <f t="shared" ref="A46:A50" si="19">A33</f>
        <v>1.2. Lietuvos Respublikos valstybės biudžeto dotacijos</v>
      </c>
      <c r="B46" s="502"/>
      <c r="C46" s="251">
        <f>'004 pr. asig'!G227</f>
        <v>28.9</v>
      </c>
      <c r="D46" s="251">
        <f>'004 pr. asig'!H227</f>
        <v>33</v>
      </c>
      <c r="E46" s="251">
        <f>'004 pr. asig'!I227</f>
        <v>35</v>
      </c>
    </row>
    <row r="47" spans="1:8" x14ac:dyDescent="0.2">
      <c r="A47" s="501" t="str">
        <f t="shared" si="19"/>
        <v>1.3. Pajamų įmokos ir kitos pajamos</v>
      </c>
      <c r="B47" s="502"/>
      <c r="C47" s="251">
        <f>'004 pr. asig'!G228</f>
        <v>89.5</v>
      </c>
      <c r="D47" s="251">
        <f>'004 pr. asig'!H228</f>
        <v>91.5</v>
      </c>
      <c r="E47" s="251">
        <f>'004 pr. asig'!I228</f>
        <v>93.5</v>
      </c>
    </row>
    <row r="48" spans="1:8" ht="25.5" customHeight="1" x14ac:dyDescent="0.2">
      <c r="A48" s="501" t="str">
        <f t="shared" si="19"/>
        <v>1.4. Europos Sąjungos ir kitos tarptautinės finansinės paramos lėšos</v>
      </c>
      <c r="B48" s="502"/>
      <c r="C48" s="251">
        <f>'004 pr. asig'!G229</f>
        <v>0</v>
      </c>
      <c r="D48" s="251">
        <f>'004 pr. asig'!H229</f>
        <v>0</v>
      </c>
      <c r="E48" s="251">
        <f>'004 pr. asig'!I229</f>
        <v>8.5</v>
      </c>
    </row>
    <row r="49" spans="1:8" x14ac:dyDescent="0.2">
      <c r="A49" s="501" t="str">
        <f t="shared" si="19"/>
        <v>1.5. Skolintos lėšos</v>
      </c>
      <c r="B49" s="502"/>
      <c r="C49" s="251">
        <f>'004 pr. asig'!G230</f>
        <v>120</v>
      </c>
      <c r="D49" s="251">
        <f>'004 pr. asig'!H230</f>
        <v>0</v>
      </c>
      <c r="E49" s="251">
        <f>'004 pr. asig'!I230</f>
        <v>0</v>
      </c>
    </row>
    <row r="50" spans="1:8" x14ac:dyDescent="0.2">
      <c r="A50" s="501" t="str">
        <f t="shared" si="19"/>
        <v>1.6. Ankstesni metų likučiai</v>
      </c>
      <c r="B50" s="502"/>
      <c r="C50" s="251">
        <f>'004 pr. asig'!G231</f>
        <v>0</v>
      </c>
      <c r="D50" s="251">
        <f>'004 pr. asig'!H231</f>
        <v>0</v>
      </c>
      <c r="E50" s="251">
        <f>'004 pr. asig'!I231</f>
        <v>0</v>
      </c>
    </row>
    <row r="51" spans="1:8" x14ac:dyDescent="0.2">
      <c r="A51" s="503" t="str">
        <f>A38</f>
        <v>2. Kiti šaltiniai</v>
      </c>
      <c r="B51" s="504"/>
      <c r="C51" s="249">
        <f>'004 pr. asig'!G232</f>
        <v>595</v>
      </c>
      <c r="D51" s="249">
        <f>'004 pr. asig'!H232</f>
        <v>628</v>
      </c>
      <c r="E51" s="249">
        <f>'004 pr. asig'!I232</f>
        <v>593.9</v>
      </c>
    </row>
    <row r="52" spans="1:8" x14ac:dyDescent="0.2">
      <c r="A52" s="505" t="str">
        <f>A39</f>
        <v>Iš viso programai finansuoti pagal finansavimo šaltinius:</v>
      </c>
      <c r="B52" s="506"/>
      <c r="C52" s="252">
        <f>C51+C43</f>
        <v>4391.1000000000004</v>
      </c>
      <c r="D52" s="252">
        <f t="shared" ref="D52" si="20">D51+D43</f>
        <v>5035.3</v>
      </c>
      <c r="E52" s="252">
        <f t="shared" ref="E52" si="21">E51+E43</f>
        <v>5482</v>
      </c>
      <c r="F52" s="255">
        <f>C52-'004 pr. asig'!G233</f>
        <v>0</v>
      </c>
      <c r="G52" s="255">
        <f>D52-'004 pr. asig'!H233</f>
        <v>0</v>
      </c>
      <c r="H52" s="255">
        <f>E52-'004 pr. asig'!I233</f>
        <v>0</v>
      </c>
    </row>
    <row r="53" spans="1:8" x14ac:dyDescent="0.2">
      <c r="A53" s="507" t="str">
        <f>A40</f>
        <v>Iš jų regioninių pažangos priemonių lėšos</v>
      </c>
      <c r="B53" s="508"/>
      <c r="C53" s="253">
        <f>'004 pr. asig'!G234</f>
        <v>198</v>
      </c>
      <c r="D53" s="253">
        <f>'004 pr. asig'!H234</f>
        <v>172</v>
      </c>
      <c r="E53" s="253">
        <f>'004 pr. asig'!I234</f>
        <v>282.5</v>
      </c>
    </row>
    <row r="54" spans="1:8" ht="21.75" customHeight="1" x14ac:dyDescent="0.2">
      <c r="A54" s="509" t="str">
        <f>A41</f>
        <v>Asignavimų ir kitų lėšų pokytis, palyginti su ankstesnių metų patvirtintų asignavimų lėšų planu</v>
      </c>
      <c r="B54" s="510"/>
      <c r="C54" s="254">
        <f>'004 pr. asig'!G235</f>
        <v>0.27577791336180607</v>
      </c>
      <c r="D54" s="254">
        <f>'004 pr. asig'!H235</f>
        <v>0.14670583680626717</v>
      </c>
      <c r="E54" s="254">
        <f>'004 pr. asig'!I235</f>
        <v>8.871368140925065E-2</v>
      </c>
    </row>
    <row r="55" spans="1:8" x14ac:dyDescent="0.2">
      <c r="A55" s="248">
        <v>5</v>
      </c>
      <c r="B55" s="516" t="s">
        <v>1628</v>
      </c>
      <c r="C55" s="517"/>
      <c r="D55" s="517"/>
      <c r="E55" s="518"/>
    </row>
    <row r="56" spans="1:8" x14ac:dyDescent="0.2">
      <c r="A56" s="503" t="str">
        <f>A43</f>
        <v>1. Savivaldybės biudžetas (įskaitant skolintas lėšas)</v>
      </c>
      <c r="B56" s="504"/>
      <c r="C56" s="249">
        <f>SUM(C58:C63)</f>
        <v>1785.7</v>
      </c>
      <c r="D56" s="249">
        <f t="shared" ref="D56:E56" si="22">SUM(D58:D63)</f>
        <v>2223.5</v>
      </c>
      <c r="E56" s="249">
        <f t="shared" si="22"/>
        <v>3898.5</v>
      </c>
    </row>
    <row r="57" spans="1:8" x14ac:dyDescent="0.2">
      <c r="A57" s="511" t="str">
        <f>A44</f>
        <v xml:space="preserve">Iš jo:                                                            </v>
      </c>
      <c r="B57" s="512"/>
      <c r="C57" s="250" t="s">
        <v>37</v>
      </c>
      <c r="D57" s="250" t="s">
        <v>37</v>
      </c>
      <c r="E57" s="250" t="s">
        <v>37</v>
      </c>
    </row>
    <row r="58" spans="1:8" ht="23.25" customHeight="1" x14ac:dyDescent="0.2">
      <c r="A58" s="501" t="str">
        <f>A45</f>
        <v>1.1.Savivaldybės biudžeto lėšos (nuosavos, be ankstesnių metų likučio)</v>
      </c>
      <c r="B58" s="502"/>
      <c r="C58" s="251">
        <f>'005 pr. asig'!G228</f>
        <v>1745.7</v>
      </c>
      <c r="D58" s="251">
        <f>'005 pr. asig'!H228</f>
        <v>2223.5</v>
      </c>
      <c r="E58" s="251">
        <f>'005 pr. asig'!I228</f>
        <v>3898.5</v>
      </c>
    </row>
    <row r="59" spans="1:8" x14ac:dyDescent="0.2">
      <c r="A59" s="501" t="str">
        <f t="shared" ref="A59:A63" si="23">A46</f>
        <v>1.2. Lietuvos Respublikos valstybės biudžeto dotacijos</v>
      </c>
      <c r="B59" s="502"/>
      <c r="C59" s="251">
        <f>'005 pr. asig'!G229</f>
        <v>0</v>
      </c>
      <c r="D59" s="251">
        <f>'005 pr. asig'!H229</f>
        <v>0</v>
      </c>
      <c r="E59" s="251">
        <f>'005 pr. asig'!I229</f>
        <v>0</v>
      </c>
    </row>
    <row r="60" spans="1:8" x14ac:dyDescent="0.2">
      <c r="A60" s="501" t="str">
        <f t="shared" si="23"/>
        <v>1.3. Pajamų įmokos ir kitos pajamos</v>
      </c>
      <c r="B60" s="502"/>
      <c r="C60" s="251">
        <f>'005 pr. asig'!G230</f>
        <v>0</v>
      </c>
      <c r="D60" s="251">
        <f>'005 pr. asig'!H230</f>
        <v>0</v>
      </c>
      <c r="E60" s="251">
        <f>'005 pr. asig'!I230</f>
        <v>0</v>
      </c>
    </row>
    <row r="61" spans="1:8" x14ac:dyDescent="0.2">
      <c r="A61" s="501" t="str">
        <f t="shared" si="23"/>
        <v>1.4. Europos Sąjungos ir kitos tarptautinės finansinės paramos lėšos</v>
      </c>
      <c r="B61" s="502"/>
      <c r="C61" s="251">
        <f>'005 pr. asig'!G231</f>
        <v>0</v>
      </c>
      <c r="D61" s="251">
        <f>'005 pr. asig'!H231</f>
        <v>0</v>
      </c>
      <c r="E61" s="251">
        <f>'005 pr. asig'!I231</f>
        <v>0</v>
      </c>
    </row>
    <row r="62" spans="1:8" x14ac:dyDescent="0.2">
      <c r="A62" s="501" t="str">
        <f t="shared" si="23"/>
        <v>1.5. Skolintos lėšos</v>
      </c>
      <c r="B62" s="502"/>
      <c r="C62" s="251">
        <f>'005 pr. asig'!G232</f>
        <v>40</v>
      </c>
      <c r="D62" s="251">
        <f>'005 pr. asig'!H232</f>
        <v>0</v>
      </c>
      <c r="E62" s="251">
        <f>'005 pr. asig'!I232</f>
        <v>0</v>
      </c>
    </row>
    <row r="63" spans="1:8" x14ac:dyDescent="0.2">
      <c r="A63" s="501" t="str">
        <f t="shared" si="23"/>
        <v>1.6. Ankstesni metų likučiai</v>
      </c>
      <c r="B63" s="502"/>
      <c r="C63" s="251">
        <f>'005 pr. asig'!G233</f>
        <v>0</v>
      </c>
      <c r="D63" s="251">
        <f>'005 pr. asig'!H233</f>
        <v>0</v>
      </c>
      <c r="E63" s="251">
        <f>'005 pr. asig'!I233</f>
        <v>0</v>
      </c>
    </row>
    <row r="64" spans="1:8" x14ac:dyDescent="0.2">
      <c r="A64" s="503" t="str">
        <f>A51</f>
        <v>2. Kiti šaltiniai</v>
      </c>
      <c r="B64" s="504"/>
      <c r="C64" s="249">
        <f>'005 pr. asig'!G234</f>
        <v>2002</v>
      </c>
      <c r="D64" s="249">
        <f>'005 pr. asig'!H234</f>
        <v>2391</v>
      </c>
      <c r="E64" s="249">
        <f>'005 pr. asig'!I234</f>
        <v>3509.8</v>
      </c>
    </row>
    <row r="65" spans="1:8" x14ac:dyDescent="0.2">
      <c r="A65" s="505" t="str">
        <f>A52</f>
        <v>Iš viso programai finansuoti pagal finansavimo šaltinius:</v>
      </c>
      <c r="B65" s="506"/>
      <c r="C65" s="252">
        <f>C64+C56</f>
        <v>3787.7</v>
      </c>
      <c r="D65" s="252">
        <f t="shared" ref="D65" si="24">D64+D56</f>
        <v>4614.5</v>
      </c>
      <c r="E65" s="252">
        <f t="shared" ref="E65" si="25">E64+E56</f>
        <v>7408.3</v>
      </c>
      <c r="F65" s="255">
        <f>C65-'005 pr. asig'!G235</f>
        <v>0</v>
      </c>
      <c r="G65" s="255">
        <f>D65-'005 pr. asig'!H235</f>
        <v>0</v>
      </c>
      <c r="H65" s="255">
        <f>E65-'005 pr. asig'!I235</f>
        <v>0</v>
      </c>
    </row>
    <row r="66" spans="1:8" x14ac:dyDescent="0.2">
      <c r="A66" s="507" t="str">
        <f>A53</f>
        <v>Iš jų regioninių pažangos priemonių lėšos</v>
      </c>
      <c r="B66" s="508"/>
      <c r="C66" s="253">
        <f>'005 pr. asig'!G236</f>
        <v>282</v>
      </c>
      <c r="D66" s="253">
        <f>'005 pr. asig'!H236</f>
        <v>1288</v>
      </c>
      <c r="E66" s="253">
        <f>'005 pr. asig'!I236</f>
        <v>4071</v>
      </c>
    </row>
    <row r="67" spans="1:8" ht="24" customHeight="1" x14ac:dyDescent="0.2">
      <c r="A67" s="509" t="str">
        <f>A54</f>
        <v>Asignavimų ir kitų lėšų pokytis, palyginti su ankstesnių metų patvirtintų asignavimų lėšų planu</v>
      </c>
      <c r="B67" s="510"/>
      <c r="C67" s="254">
        <f>'005 pr. asig'!G237</f>
        <v>0.22246966176090877</v>
      </c>
      <c r="D67" s="254">
        <f>'005 pr. asig'!H237</f>
        <v>0.21828550307574524</v>
      </c>
      <c r="E67" s="254">
        <f>'005 pr. asig'!I237</f>
        <v>0.60543937588037711</v>
      </c>
    </row>
    <row r="68" spans="1:8" x14ac:dyDescent="0.2">
      <c r="A68" s="248">
        <v>6</v>
      </c>
      <c r="B68" s="516" t="s">
        <v>1625</v>
      </c>
      <c r="C68" s="517"/>
      <c r="D68" s="517"/>
      <c r="E68" s="518"/>
    </row>
    <row r="69" spans="1:8" x14ac:dyDescent="0.2">
      <c r="A69" s="503" t="str">
        <f>A56</f>
        <v>1. Savivaldybės biudžetas (įskaitant skolintas lėšas)</v>
      </c>
      <c r="B69" s="504"/>
      <c r="C69" s="249">
        <f>SUM(C71:C76)</f>
        <v>1640.3</v>
      </c>
      <c r="D69" s="249">
        <f t="shared" ref="D69:E69" si="26">SUM(D71:D76)</f>
        <v>1680</v>
      </c>
      <c r="E69" s="249">
        <f t="shared" si="26"/>
        <v>1789.1999999999998</v>
      </c>
    </row>
    <row r="70" spans="1:8" x14ac:dyDescent="0.2">
      <c r="A70" s="511" t="str">
        <f>A57</f>
        <v xml:space="preserve">Iš jo:                                                            </v>
      </c>
      <c r="B70" s="512"/>
      <c r="C70" s="250" t="s">
        <v>37</v>
      </c>
      <c r="D70" s="250" t="s">
        <v>37</v>
      </c>
      <c r="E70" s="250" t="s">
        <v>37</v>
      </c>
    </row>
    <row r="71" spans="1:8" ht="21.75" customHeight="1" x14ac:dyDescent="0.2">
      <c r="A71" s="501" t="str">
        <f>A58</f>
        <v>1.1.Savivaldybės biudžeto lėšos (nuosavos, be ankstesnių metų likučio)</v>
      </c>
      <c r="B71" s="502"/>
      <c r="C71" s="251">
        <f>'006 pr. asig'!G160</f>
        <v>1298.6999999999998</v>
      </c>
      <c r="D71" s="251">
        <f>'006 pr. asig'!H160</f>
        <v>1360.6</v>
      </c>
      <c r="E71" s="251">
        <f>'006 pr. asig'!I160</f>
        <v>1427.1</v>
      </c>
    </row>
    <row r="72" spans="1:8" x14ac:dyDescent="0.2">
      <c r="A72" s="501" t="str">
        <f t="shared" ref="A72:A76" si="27">A59</f>
        <v>1.2. Lietuvos Respublikos valstybės biudžeto dotacijos</v>
      </c>
      <c r="B72" s="502"/>
      <c r="C72" s="251">
        <f>'006 pr. asig'!G161</f>
        <v>319.2</v>
      </c>
      <c r="D72" s="251">
        <f>'006 pr. asig'!H161</f>
        <v>319.39999999999998</v>
      </c>
      <c r="E72" s="251">
        <f>'006 pr. asig'!I161</f>
        <v>319.60000000000002</v>
      </c>
    </row>
    <row r="73" spans="1:8" x14ac:dyDescent="0.2">
      <c r="A73" s="501" t="str">
        <f t="shared" si="27"/>
        <v>1.3. Pajamų įmokos ir kitos pajamos</v>
      </c>
      <c r="B73" s="502"/>
      <c r="C73" s="251">
        <f>'006 pr. asig'!G162</f>
        <v>0</v>
      </c>
      <c r="D73" s="251">
        <f>'006 pr. asig'!H162</f>
        <v>0</v>
      </c>
      <c r="E73" s="251">
        <f>'006 pr. asig'!I162</f>
        <v>0</v>
      </c>
    </row>
    <row r="74" spans="1:8" ht="22.5" customHeight="1" x14ac:dyDescent="0.2">
      <c r="A74" s="501" t="str">
        <f t="shared" si="27"/>
        <v>1.4. Europos Sąjungos ir kitos tarptautinės finansinės paramos lėšos</v>
      </c>
      <c r="B74" s="502"/>
      <c r="C74" s="251">
        <f>'006 pr. asig'!G163</f>
        <v>0</v>
      </c>
      <c r="D74" s="251">
        <f>'006 pr. asig'!H163</f>
        <v>0</v>
      </c>
      <c r="E74" s="251">
        <f>'006 pr. asig'!I163</f>
        <v>42.5</v>
      </c>
    </row>
    <row r="75" spans="1:8" x14ac:dyDescent="0.2">
      <c r="A75" s="501" t="str">
        <f t="shared" si="27"/>
        <v>1.5. Skolintos lėšos</v>
      </c>
      <c r="B75" s="502"/>
      <c r="C75" s="251">
        <f>'006 pr. asig'!G164</f>
        <v>0</v>
      </c>
      <c r="D75" s="251">
        <f>'006 pr. asig'!H164</f>
        <v>0</v>
      </c>
      <c r="E75" s="251">
        <f>'006 pr. asig'!I164</f>
        <v>0</v>
      </c>
    </row>
    <row r="76" spans="1:8" x14ac:dyDescent="0.2">
      <c r="A76" s="501" t="str">
        <f t="shared" si="27"/>
        <v>1.6. Ankstesni metų likučiai</v>
      </c>
      <c r="B76" s="502"/>
      <c r="C76" s="251">
        <f>'006 pr. asig'!G165</f>
        <v>22.4</v>
      </c>
      <c r="D76" s="251">
        <f>'006 pr. asig'!H165</f>
        <v>0</v>
      </c>
      <c r="E76" s="251">
        <f>'006 pr. asig'!I165</f>
        <v>0</v>
      </c>
    </row>
    <row r="77" spans="1:8" x14ac:dyDescent="0.2">
      <c r="A77" s="503" t="str">
        <f>A64</f>
        <v>2. Kiti šaltiniai</v>
      </c>
      <c r="B77" s="504"/>
      <c r="C77" s="249">
        <f>'006 pr. asig'!G166</f>
        <v>401.1</v>
      </c>
      <c r="D77" s="249">
        <f>'006 pr. asig'!H166</f>
        <v>256.7</v>
      </c>
      <c r="E77" s="249">
        <f>'006 pr. asig'!I166</f>
        <v>261.2</v>
      </c>
    </row>
    <row r="78" spans="1:8" x14ac:dyDescent="0.2">
      <c r="A78" s="505" t="str">
        <f>A65</f>
        <v>Iš viso programai finansuoti pagal finansavimo šaltinius:</v>
      </c>
      <c r="B78" s="506"/>
      <c r="C78" s="252">
        <f>C77+C69</f>
        <v>2041.4</v>
      </c>
      <c r="D78" s="252">
        <f t="shared" ref="D78" si="28">D77+D69</f>
        <v>1936.7</v>
      </c>
      <c r="E78" s="252">
        <f t="shared" ref="E78" si="29">E77+E69</f>
        <v>2050.3999999999996</v>
      </c>
      <c r="F78" s="255">
        <f>C78-'006 pr. asig'!G167</f>
        <v>0</v>
      </c>
      <c r="G78" s="255">
        <f>D78-'006 pr. asig'!H167</f>
        <v>0</v>
      </c>
      <c r="H78" s="255">
        <f>E78-'006 pr. asig'!I167</f>
        <v>0</v>
      </c>
    </row>
    <row r="79" spans="1:8" x14ac:dyDescent="0.2">
      <c r="A79" s="507" t="str">
        <f>A66</f>
        <v>Iš jų regioninių pažangos priemonių lėšos</v>
      </c>
      <c r="B79" s="508"/>
      <c r="C79" s="253">
        <f>'006 pr. asig'!G168</f>
        <v>345</v>
      </c>
      <c r="D79" s="253">
        <f>'006 pr. asig'!H168</f>
        <v>270.5</v>
      </c>
      <c r="E79" s="253">
        <f>'006 pr. asig'!I168</f>
        <v>324.5</v>
      </c>
    </row>
    <row r="80" spans="1:8" ht="23.25" customHeight="1" x14ac:dyDescent="0.2">
      <c r="A80" s="509" t="str">
        <f>A67</f>
        <v>Asignavimų ir kitų lėšų pokytis, palyginti su ankstesnių metų patvirtintų asignavimų lėšų planu</v>
      </c>
      <c r="B80" s="510"/>
      <c r="C80" s="254">
        <f>'006 pr. asig'!G169</f>
        <v>0.29399087221095349</v>
      </c>
      <c r="D80" s="254">
        <f>'006 pr. asig'!H169</f>
        <v>-5.1288331537180383E-2</v>
      </c>
      <c r="E80" s="254">
        <f>'006 pr. asig'!I169</f>
        <v>5.8708111736458714E-2</v>
      </c>
    </row>
    <row r="81" spans="1:8" x14ac:dyDescent="0.2">
      <c r="A81" s="248">
        <v>7</v>
      </c>
      <c r="B81" s="516" t="s">
        <v>1626</v>
      </c>
      <c r="C81" s="517"/>
      <c r="D81" s="517"/>
      <c r="E81" s="518"/>
    </row>
    <row r="82" spans="1:8" x14ac:dyDescent="0.2">
      <c r="A82" s="503" t="str">
        <f>A69</f>
        <v>1. Savivaldybės biudžetas (įskaitant skolintas lėšas)</v>
      </c>
      <c r="B82" s="504"/>
      <c r="C82" s="249">
        <f>SUM(C84:C89)</f>
        <v>391.3</v>
      </c>
      <c r="D82" s="249">
        <f t="shared" ref="D82:E82" si="30">SUM(D84:D89)</f>
        <v>393</v>
      </c>
      <c r="E82" s="249">
        <f t="shared" si="30"/>
        <v>402.2</v>
      </c>
    </row>
    <row r="83" spans="1:8" x14ac:dyDescent="0.2">
      <c r="A83" s="511" t="str">
        <f>A70</f>
        <v xml:space="preserve">Iš jo:                                                            </v>
      </c>
      <c r="B83" s="512"/>
      <c r="C83" s="250" t="s">
        <v>37</v>
      </c>
      <c r="D83" s="250" t="s">
        <v>37</v>
      </c>
      <c r="E83" s="250" t="s">
        <v>37</v>
      </c>
    </row>
    <row r="84" spans="1:8" ht="25.5" customHeight="1" x14ac:dyDescent="0.2">
      <c r="A84" s="501" t="str">
        <f>A71</f>
        <v>1.1.Savivaldybės biudžeto lėšos (nuosavos, be ankstesnių metų likučio)</v>
      </c>
      <c r="B84" s="502"/>
      <c r="C84" s="251">
        <f>'007 pr. asig'!G123</f>
        <v>376</v>
      </c>
      <c r="D84" s="251">
        <f>'007 pr. asig'!H123</f>
        <v>377.7</v>
      </c>
      <c r="E84" s="251">
        <f>'007 pr. asig'!I123</f>
        <v>386.9</v>
      </c>
    </row>
    <row r="85" spans="1:8" x14ac:dyDescent="0.2">
      <c r="A85" s="501" t="str">
        <f t="shared" ref="A85:A89" si="31">A72</f>
        <v>1.2. Lietuvos Respublikos valstybės biudžeto dotacijos</v>
      </c>
      <c r="B85" s="502"/>
      <c r="C85" s="251">
        <f>'007 pr. asig'!G124</f>
        <v>15.3</v>
      </c>
      <c r="D85" s="251">
        <f>'007 pr. asig'!H124</f>
        <v>15.3</v>
      </c>
      <c r="E85" s="251">
        <f>'007 pr. asig'!I124</f>
        <v>15.3</v>
      </c>
    </row>
    <row r="86" spans="1:8" x14ac:dyDescent="0.2">
      <c r="A86" s="501" t="str">
        <f t="shared" si="31"/>
        <v>1.3. Pajamų įmokos ir kitos pajamos</v>
      </c>
      <c r="B86" s="502"/>
      <c r="C86" s="251">
        <f>'007 pr. asig'!G125</f>
        <v>0</v>
      </c>
      <c r="D86" s="251">
        <f>'007 pr. asig'!H125</f>
        <v>0</v>
      </c>
      <c r="E86" s="251">
        <f>'007 pr. asig'!I125</f>
        <v>0</v>
      </c>
    </row>
    <row r="87" spans="1:8" ht="24.75" customHeight="1" x14ac:dyDescent="0.2">
      <c r="A87" s="501" t="str">
        <f t="shared" si="31"/>
        <v>1.4. Europos Sąjungos ir kitos tarptautinės finansinės paramos lėšos</v>
      </c>
      <c r="B87" s="502"/>
      <c r="C87" s="251">
        <f>'007 pr. asig'!G126</f>
        <v>0</v>
      </c>
      <c r="D87" s="251">
        <f>'007 pr. asig'!H126</f>
        <v>0</v>
      </c>
      <c r="E87" s="251">
        <f>'007 pr. asig'!I126</f>
        <v>0</v>
      </c>
    </row>
    <row r="88" spans="1:8" x14ac:dyDescent="0.2">
      <c r="A88" s="501" t="str">
        <f t="shared" si="31"/>
        <v>1.5. Skolintos lėšos</v>
      </c>
      <c r="B88" s="502"/>
      <c r="C88" s="251">
        <f>'007 pr. asig'!G127</f>
        <v>0</v>
      </c>
      <c r="D88" s="251">
        <f>'007 pr. asig'!H127</f>
        <v>0</v>
      </c>
      <c r="E88" s="251">
        <f>'007 pr. asig'!I127</f>
        <v>0</v>
      </c>
    </row>
    <row r="89" spans="1:8" x14ac:dyDescent="0.2">
      <c r="A89" s="501" t="str">
        <f t="shared" si="31"/>
        <v>1.6. Ankstesni metų likučiai</v>
      </c>
      <c r="B89" s="502"/>
      <c r="C89" s="251">
        <f>'007 pr. asig'!G128</f>
        <v>0</v>
      </c>
      <c r="D89" s="251">
        <f>'007 pr. asig'!H128</f>
        <v>0</v>
      </c>
      <c r="E89" s="251">
        <f>'007 pr. asig'!I128</f>
        <v>0</v>
      </c>
    </row>
    <row r="90" spans="1:8" x14ac:dyDescent="0.2">
      <c r="A90" s="503" t="str">
        <f>A77</f>
        <v>2. Kiti šaltiniai</v>
      </c>
      <c r="B90" s="504"/>
      <c r="C90" s="249">
        <f>'007 pr. asig'!G129</f>
        <v>0</v>
      </c>
      <c r="D90" s="249">
        <f>'007 pr. asig'!H129</f>
        <v>0</v>
      </c>
      <c r="E90" s="249">
        <f>'007 pr. asig'!I129</f>
        <v>0</v>
      </c>
    </row>
    <row r="91" spans="1:8" x14ac:dyDescent="0.2">
      <c r="A91" s="505" t="str">
        <f>A78</f>
        <v>Iš viso programai finansuoti pagal finansavimo šaltinius:</v>
      </c>
      <c r="B91" s="506"/>
      <c r="C91" s="252">
        <f>C90+C82</f>
        <v>391.3</v>
      </c>
      <c r="D91" s="252">
        <f t="shared" ref="D91" si="32">D90+D82</f>
        <v>393</v>
      </c>
      <c r="E91" s="252">
        <f t="shared" ref="E91" si="33">E90+E82</f>
        <v>402.2</v>
      </c>
      <c r="F91" s="255">
        <f>C91-'007 pr. asig'!G130</f>
        <v>0</v>
      </c>
      <c r="G91" s="255">
        <f>D91-'007 pr. asig'!H130</f>
        <v>0</v>
      </c>
      <c r="H91" s="255">
        <f>E91-'007 pr. asig'!I130</f>
        <v>0</v>
      </c>
    </row>
    <row r="92" spans="1:8" x14ac:dyDescent="0.2">
      <c r="A92" s="507" t="str">
        <f>A79</f>
        <v>Iš jų regioninių pažangos priemonių lėšos</v>
      </c>
      <c r="B92" s="508"/>
      <c r="C92" s="253">
        <f>'007 pr. asig'!G131</f>
        <v>0</v>
      </c>
      <c r="D92" s="253">
        <f>'007 pr. asig'!H131</f>
        <v>0</v>
      </c>
      <c r="E92" s="253">
        <f>'007 pr. asig'!I131</f>
        <v>0</v>
      </c>
    </row>
    <row r="93" spans="1:8" ht="21.75" customHeight="1" x14ac:dyDescent="0.2">
      <c r="A93" s="509" t="str">
        <f>A80</f>
        <v>Asignavimų ir kitų lėšų pokytis, palyginti su ankstesnių metų patvirtintų asignavimų lėšų planu</v>
      </c>
      <c r="B93" s="510"/>
      <c r="C93" s="254">
        <f>'007 pr. asig'!G132</f>
        <v>0.55154639175257747</v>
      </c>
      <c r="D93" s="254">
        <f>'007 pr. asig'!H132</f>
        <v>4.3444927165857111E-3</v>
      </c>
      <c r="E93" s="254">
        <f>'007 pr. asig'!I132</f>
        <v>2.3409669211195899E-2</v>
      </c>
    </row>
    <row r="94" spans="1:8" x14ac:dyDescent="0.2">
      <c r="A94" s="248">
        <v>8</v>
      </c>
      <c r="B94" s="513" t="s">
        <v>1627</v>
      </c>
      <c r="C94" s="514"/>
      <c r="D94" s="514"/>
      <c r="E94" s="515"/>
    </row>
    <row r="95" spans="1:8" x14ac:dyDescent="0.2">
      <c r="A95" s="503" t="str">
        <f>A82</f>
        <v>1. Savivaldybės biudžetas (įskaitant skolintas lėšas)</v>
      </c>
      <c r="B95" s="504"/>
      <c r="C95" s="249">
        <f>SUM(C97:C102)</f>
        <v>48535.500000000015</v>
      </c>
      <c r="D95" s="249">
        <f t="shared" ref="D95:E95" si="34">SUM(D97:D102)</f>
        <v>52027.199999999997</v>
      </c>
      <c r="E95" s="249">
        <f t="shared" si="34"/>
        <v>56662.400000000001</v>
      </c>
    </row>
    <row r="96" spans="1:8" x14ac:dyDescent="0.2">
      <c r="A96" s="511" t="str">
        <f>A83</f>
        <v xml:space="preserve">Iš jo:                                                            </v>
      </c>
      <c r="B96" s="512"/>
      <c r="C96" s="250" t="s">
        <v>37</v>
      </c>
      <c r="D96" s="250" t="s">
        <v>37</v>
      </c>
      <c r="E96" s="250" t="s">
        <v>37</v>
      </c>
    </row>
    <row r="97" spans="1:8" ht="21.75" customHeight="1" x14ac:dyDescent="0.2">
      <c r="A97" s="501" t="str">
        <f>A84</f>
        <v>1.1.Savivaldybės biudžeto lėšos (nuosavos, be ankstesnių metų likučio)</v>
      </c>
      <c r="B97" s="502"/>
      <c r="C97" s="251">
        <f>C6+C19+C32+C45+C58+C71+C84</f>
        <v>29453.5</v>
      </c>
      <c r="D97" s="251">
        <f t="shared" ref="D97:E97" si="35">D6+D19+D32+D45+D58+D71+D84</f>
        <v>32477.399999999998</v>
      </c>
      <c r="E97" s="251">
        <f t="shared" si="35"/>
        <v>36117.200000000004</v>
      </c>
    </row>
    <row r="98" spans="1:8" x14ac:dyDescent="0.2">
      <c r="A98" s="501" t="str">
        <f t="shared" ref="A98:A102" si="36">A85</f>
        <v>1.2. Lietuvos Respublikos valstybės biudžeto dotacijos</v>
      </c>
      <c r="B98" s="502"/>
      <c r="C98" s="251">
        <f t="shared" ref="C98:E103" si="37">C7+C20+C33+C46+C59+C72+C85</f>
        <v>16869.100000000002</v>
      </c>
      <c r="D98" s="251">
        <f t="shared" si="37"/>
        <v>17739.100000000002</v>
      </c>
      <c r="E98" s="251">
        <f t="shared" si="37"/>
        <v>18580.299999999996</v>
      </c>
    </row>
    <row r="99" spans="1:8" x14ac:dyDescent="0.2">
      <c r="A99" s="501" t="str">
        <f t="shared" si="36"/>
        <v>1.3. Pajamų įmokos ir kitos pajamos</v>
      </c>
      <c r="B99" s="502"/>
      <c r="C99" s="251">
        <f t="shared" si="37"/>
        <v>1687.4</v>
      </c>
      <c r="D99" s="251">
        <f t="shared" si="37"/>
        <v>1764</v>
      </c>
      <c r="E99" s="251">
        <f t="shared" si="37"/>
        <v>1843.7999999999997</v>
      </c>
    </row>
    <row r="100" spans="1:8" ht="24" customHeight="1" x14ac:dyDescent="0.2">
      <c r="A100" s="501" t="str">
        <f t="shared" si="36"/>
        <v>1.4. Europos Sąjungos ir kitos tarptautinės finansinės paramos lėšos</v>
      </c>
      <c r="B100" s="502"/>
      <c r="C100" s="251">
        <f t="shared" si="37"/>
        <v>23.3</v>
      </c>
      <c r="D100" s="251">
        <f t="shared" si="37"/>
        <v>46.7</v>
      </c>
      <c r="E100" s="251">
        <f t="shared" si="37"/>
        <v>121.1</v>
      </c>
    </row>
    <row r="101" spans="1:8" x14ac:dyDescent="0.2">
      <c r="A101" s="501" t="str">
        <f t="shared" si="36"/>
        <v>1.5. Skolintos lėšos</v>
      </c>
      <c r="B101" s="502"/>
      <c r="C101" s="251">
        <f t="shared" si="37"/>
        <v>479.8</v>
      </c>
      <c r="D101" s="251">
        <f t="shared" si="37"/>
        <v>0</v>
      </c>
      <c r="E101" s="251">
        <f t="shared" si="37"/>
        <v>0</v>
      </c>
    </row>
    <row r="102" spans="1:8" x14ac:dyDescent="0.2">
      <c r="A102" s="501" t="str">
        <f t="shared" si="36"/>
        <v>1.6. Ankstesni metų likučiai</v>
      </c>
      <c r="B102" s="502"/>
      <c r="C102" s="251">
        <f t="shared" si="37"/>
        <v>22.4</v>
      </c>
      <c r="D102" s="251">
        <f t="shared" si="37"/>
        <v>0</v>
      </c>
      <c r="E102" s="251">
        <f t="shared" si="37"/>
        <v>0</v>
      </c>
    </row>
    <row r="103" spans="1:8" x14ac:dyDescent="0.2">
      <c r="A103" s="503" t="str">
        <f>A90</f>
        <v>2. Kiti šaltiniai</v>
      </c>
      <c r="B103" s="504"/>
      <c r="C103" s="249">
        <f t="shared" si="37"/>
        <v>13362.200000000003</v>
      </c>
      <c r="D103" s="249">
        <f t="shared" si="37"/>
        <v>14714.800000000001</v>
      </c>
      <c r="E103" s="249">
        <f t="shared" si="37"/>
        <v>15651.300000000003</v>
      </c>
    </row>
    <row r="104" spans="1:8" x14ac:dyDescent="0.2">
      <c r="A104" s="505" t="str">
        <f>A91</f>
        <v>Iš viso programai finansuoti pagal finansavimo šaltinius:</v>
      </c>
      <c r="B104" s="506"/>
      <c r="C104" s="252">
        <f>C103+C95</f>
        <v>61897.700000000019</v>
      </c>
      <c r="D104" s="252">
        <f t="shared" ref="D104" si="38">D103+D95</f>
        <v>66742</v>
      </c>
      <c r="E104" s="252">
        <f t="shared" ref="E104" si="39">E103+E95</f>
        <v>72313.700000000012</v>
      </c>
      <c r="F104" s="255"/>
      <c r="G104" s="255"/>
      <c r="H104" s="255"/>
    </row>
    <row r="105" spans="1:8" x14ac:dyDescent="0.2">
      <c r="A105" s="507" t="str">
        <f>A92</f>
        <v>Iš jų regioninių pažangos priemonių lėšos</v>
      </c>
      <c r="B105" s="508"/>
      <c r="C105" s="253">
        <f>C14+C27+C40+C53+C66+C79+C92</f>
        <v>2150.4</v>
      </c>
      <c r="D105" s="253">
        <f t="shared" ref="D105:E105" si="40">D14+D27+D40+D53+D66+D79+D92</f>
        <v>5215.3999999999996</v>
      </c>
      <c r="E105" s="253">
        <f t="shared" si="40"/>
        <v>8003</v>
      </c>
    </row>
    <row r="106" spans="1:8" ht="26.25" customHeight="1" x14ac:dyDescent="0.2">
      <c r="A106" s="509" t="str">
        <f>A93</f>
        <v>Asignavimų ir kitų lėšų pokytis, palyginti su ankstesnių metų patvirtintų asignavimų lėšų planu</v>
      </c>
      <c r="B106" s="510"/>
      <c r="C106" s="254">
        <f>(C104-F106)/F106</f>
        <v>0.18103744352179793</v>
      </c>
      <c r="D106" s="254">
        <f>(D104-C104)/C104</f>
        <v>7.8263004925869295E-2</v>
      </c>
      <c r="E106" s="254">
        <f>(E104-D104)/D104</f>
        <v>8.3481166282101393E-2</v>
      </c>
      <c r="F106" s="1">
        <f>'001 pr. asig'!F214+'002 pr. asig'!F491+'003 pr. asig'!F215+'004 pr. asig'!F233+'005 pr. asig'!F235+'006 pr. asig'!F167+'007 pr. asig'!F130</f>
        <v>52409.599999999999</v>
      </c>
    </row>
    <row r="107" spans="1:8" x14ac:dyDescent="0.2">
      <c r="A107" s="226" t="s">
        <v>1807</v>
      </c>
    </row>
    <row r="108" spans="1:8" x14ac:dyDescent="0.2">
      <c r="A108" s="226"/>
    </row>
  </sheetData>
  <mergeCells count="104">
    <mergeCell ref="A4:B4"/>
    <mergeCell ref="A5:B5"/>
    <mergeCell ref="B3:E3"/>
    <mergeCell ref="A12:B12"/>
    <mergeCell ref="A13:B13"/>
    <mergeCell ref="A14:B14"/>
    <mergeCell ref="A15:B15"/>
    <mergeCell ref="A6:B6"/>
    <mergeCell ref="A7:B7"/>
    <mergeCell ref="A8:B8"/>
    <mergeCell ref="A9:B9"/>
    <mergeCell ref="A10:B10"/>
    <mergeCell ref="A11:B11"/>
    <mergeCell ref="A22:B22"/>
    <mergeCell ref="A23:B23"/>
    <mergeCell ref="A24:B24"/>
    <mergeCell ref="A25:B25"/>
    <mergeCell ref="A26:B26"/>
    <mergeCell ref="A27:B27"/>
    <mergeCell ref="B16:E16"/>
    <mergeCell ref="A17:B17"/>
    <mergeCell ref="A18:B18"/>
    <mergeCell ref="A19:B19"/>
    <mergeCell ref="A20:B20"/>
    <mergeCell ref="A21:B21"/>
    <mergeCell ref="A32:B32"/>
    <mergeCell ref="A33:B33"/>
    <mergeCell ref="A34:B34"/>
    <mergeCell ref="A35:B35"/>
    <mergeCell ref="A36:B36"/>
    <mergeCell ref="A37:B37"/>
    <mergeCell ref="A28:B28"/>
    <mergeCell ref="B29:E29"/>
    <mergeCell ref="A30:B30"/>
    <mergeCell ref="A31:B31"/>
    <mergeCell ref="B42:E42"/>
    <mergeCell ref="A43:B43"/>
    <mergeCell ref="A44:B44"/>
    <mergeCell ref="A45:B45"/>
    <mergeCell ref="A46:B46"/>
    <mergeCell ref="A47:B47"/>
    <mergeCell ref="A38:B38"/>
    <mergeCell ref="A39:B39"/>
    <mergeCell ref="A40:B40"/>
    <mergeCell ref="A41:B41"/>
    <mergeCell ref="A54:B54"/>
    <mergeCell ref="B55:E55"/>
    <mergeCell ref="A56:B56"/>
    <mergeCell ref="A57:B57"/>
    <mergeCell ref="A58:B58"/>
    <mergeCell ref="A59:B59"/>
    <mergeCell ref="A48:B48"/>
    <mergeCell ref="A49:B49"/>
    <mergeCell ref="A50:B50"/>
    <mergeCell ref="A51:B51"/>
    <mergeCell ref="A52:B52"/>
    <mergeCell ref="A53:B53"/>
    <mergeCell ref="A66:B66"/>
    <mergeCell ref="A67:B67"/>
    <mergeCell ref="B68:E68"/>
    <mergeCell ref="A69:B69"/>
    <mergeCell ref="A70:B70"/>
    <mergeCell ref="A71:B71"/>
    <mergeCell ref="A60:B60"/>
    <mergeCell ref="A61:B61"/>
    <mergeCell ref="A62:B62"/>
    <mergeCell ref="A63:B63"/>
    <mergeCell ref="A64:B64"/>
    <mergeCell ref="A65:B65"/>
    <mergeCell ref="A78:B78"/>
    <mergeCell ref="A79:B79"/>
    <mergeCell ref="A80:B80"/>
    <mergeCell ref="B81:E81"/>
    <mergeCell ref="A82:B82"/>
    <mergeCell ref="A83:B83"/>
    <mergeCell ref="A72:B72"/>
    <mergeCell ref="A73:B73"/>
    <mergeCell ref="A74:B74"/>
    <mergeCell ref="A75:B75"/>
    <mergeCell ref="A76:B76"/>
    <mergeCell ref="A77:B77"/>
    <mergeCell ref="A90:B90"/>
    <mergeCell ref="A91:B91"/>
    <mergeCell ref="A92:B92"/>
    <mergeCell ref="A93:B93"/>
    <mergeCell ref="B94:E94"/>
    <mergeCell ref="A95:B95"/>
    <mergeCell ref="A84:B84"/>
    <mergeCell ref="A85:B85"/>
    <mergeCell ref="A86:B86"/>
    <mergeCell ref="A87:B87"/>
    <mergeCell ref="A88:B88"/>
    <mergeCell ref="A89:B89"/>
    <mergeCell ref="A102:B102"/>
    <mergeCell ref="A103:B103"/>
    <mergeCell ref="A104:B104"/>
    <mergeCell ref="A105:B105"/>
    <mergeCell ref="A106:B106"/>
    <mergeCell ref="A96:B96"/>
    <mergeCell ref="A97:B97"/>
    <mergeCell ref="A98:B98"/>
    <mergeCell ref="A99:B99"/>
    <mergeCell ref="A100:B100"/>
    <mergeCell ref="A101:B101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4D3735-7BF6-4F9C-9FF0-D81CE61D7DC6}">
  <dimension ref="A1:J74"/>
  <sheetViews>
    <sheetView topLeftCell="A43" zoomScale="120" zoomScaleNormal="120" workbookViewId="0">
      <selection activeCell="A45" sqref="A45"/>
    </sheetView>
  </sheetViews>
  <sheetFormatPr defaultColWidth="9.140625" defaultRowHeight="12.75" x14ac:dyDescent="0.2"/>
  <cols>
    <col min="1" max="1" width="19.5703125" style="209" customWidth="1"/>
    <col min="2" max="2" width="23.28515625" style="209" customWidth="1"/>
    <col min="3" max="3" width="5.42578125" style="209" customWidth="1"/>
    <col min="4" max="6" width="7" style="221" customWidth="1"/>
    <col min="7" max="7" width="32.7109375" style="299" customWidth="1"/>
    <col min="8" max="16384" width="9.140625" style="1"/>
  </cols>
  <sheetData>
    <row r="1" spans="1:10" x14ac:dyDescent="0.2">
      <c r="C1" s="210"/>
      <c r="D1" s="211"/>
      <c r="E1" s="211"/>
      <c r="F1" s="212" t="s">
        <v>0</v>
      </c>
    </row>
    <row r="2" spans="1:10" x14ac:dyDescent="0.2">
      <c r="C2" s="210"/>
      <c r="D2" s="211"/>
      <c r="E2" s="211"/>
      <c r="F2" s="212" t="s">
        <v>1</v>
      </c>
    </row>
    <row r="3" spans="1:10" x14ac:dyDescent="0.2">
      <c r="C3" s="210"/>
      <c r="D3" s="211"/>
      <c r="E3" s="211"/>
      <c r="F3" s="212" t="s">
        <v>222</v>
      </c>
    </row>
    <row r="4" spans="1:10" x14ac:dyDescent="0.2">
      <c r="C4" s="210"/>
      <c r="D4" s="211"/>
      <c r="E4" s="211"/>
      <c r="F4" s="213"/>
    </row>
    <row r="5" spans="1:10" ht="26.25" customHeight="1" x14ac:dyDescent="0.2">
      <c r="A5" s="407" t="s">
        <v>1537</v>
      </c>
      <c r="B5" s="407"/>
      <c r="C5" s="407"/>
      <c r="D5" s="407"/>
      <c r="E5" s="407"/>
      <c r="F5" s="407"/>
      <c r="G5" s="407"/>
      <c r="H5" s="214"/>
      <c r="I5" s="214"/>
      <c r="J5" s="214"/>
    </row>
    <row r="6" spans="1:10" x14ac:dyDescent="0.2">
      <c r="A6" s="408" t="s">
        <v>12</v>
      </c>
      <c r="B6" s="408" t="s">
        <v>13</v>
      </c>
      <c r="C6" s="408"/>
      <c r="D6" s="408" t="s">
        <v>14</v>
      </c>
      <c r="E6" s="408"/>
      <c r="F6" s="408"/>
      <c r="G6" s="409" t="s">
        <v>15</v>
      </c>
    </row>
    <row r="7" spans="1:10" ht="27" x14ac:dyDescent="0.2">
      <c r="A7" s="408"/>
      <c r="B7" s="215" t="s">
        <v>17</v>
      </c>
      <c r="C7" s="215" t="s">
        <v>18</v>
      </c>
      <c r="D7" s="215">
        <v>2024</v>
      </c>
      <c r="E7" s="215">
        <v>2025</v>
      </c>
      <c r="F7" s="215">
        <v>2026</v>
      </c>
      <c r="G7" s="409"/>
    </row>
    <row r="8" spans="1:10" ht="21.6" customHeight="1" x14ac:dyDescent="0.2">
      <c r="A8" s="224" t="str">
        <f>'001 pr. asig'!A8</f>
        <v>001-05-01 (P)</v>
      </c>
      <c r="B8" s="398" t="str">
        <f>'001 pr. asig'!B8</f>
        <v>Padidinti Savivaldybės teikiamų paslaugų efektyvumą bei pagerinti veiklos valdymą</v>
      </c>
      <c r="C8" s="399"/>
      <c r="D8" s="399"/>
      <c r="E8" s="399"/>
      <c r="F8" s="399"/>
      <c r="G8" s="400"/>
    </row>
    <row r="9" spans="1:10" ht="36.75" customHeight="1" x14ac:dyDescent="0.2">
      <c r="A9" s="216" t="str">
        <f>'001 pr. asig'!K8</f>
        <v>E-001-05-01-01</v>
      </c>
      <c r="B9" s="216" t="str">
        <f>'001 pr. asig'!L8</f>
        <v>Valstybės tarnautojų, dirbančių PRSA ir per metus tobulinusių kvalifikaciją, dalis</v>
      </c>
      <c r="C9" s="216" t="str">
        <f>'001 pr. asig'!M8</f>
        <v>proc.</v>
      </c>
      <c r="D9" s="216">
        <f>'001 pr. asig'!N8</f>
        <v>94.2</v>
      </c>
      <c r="E9" s="216">
        <f>'001 pr. asig'!O8</f>
        <v>94.5</v>
      </c>
      <c r="F9" s="216">
        <f>'001 pr. asig'!P8</f>
        <v>95</v>
      </c>
      <c r="G9" s="300" t="str">
        <f>'001 pr. asig'!Q8</f>
        <v>Valstybės tarnautojų, dirbančių PRSA ir per metus tobulinusių kvalifikaciją, dalis (proc.)</v>
      </c>
    </row>
    <row r="10" spans="1:10" ht="45" x14ac:dyDescent="0.2">
      <c r="A10" s="216" t="str">
        <f>'001 pr. asig'!K9</f>
        <v>E-001-05-01-02</v>
      </c>
      <c r="B10" s="216" t="str">
        <f>'001 pr. asig'!L9</f>
        <v>Elektroniniu būdu (elektroniniai prašymai, per e-paslaugų portalą ar elektroniniu būdu) suteiktų paslaugų dalis</v>
      </c>
      <c r="C10" s="216" t="str">
        <f>'001 pr. asig'!M9</f>
        <v>proc.</v>
      </c>
      <c r="D10" s="216">
        <f>'001 pr. asig'!N9</f>
        <v>43</v>
      </c>
      <c r="E10" s="216">
        <f>'001 pr. asig'!O9</f>
        <v>45</v>
      </c>
      <c r="F10" s="216">
        <f>'001 pr. asig'!P9</f>
        <v>50</v>
      </c>
      <c r="G10" s="300" t="str">
        <f>'001 pr. asig'!Q9</f>
        <v>Elektroniniu būdu (elektroniniai prašymai, per e-paslaugų portalą ar elektroniniu būdu) suteiktų paslaugų dalis (proc.)</v>
      </c>
    </row>
    <row r="11" spans="1:10" s="217" customFormat="1" ht="12.75" customHeight="1" x14ac:dyDescent="0.2">
      <c r="A11" s="223" t="str">
        <f>'001 pr. asig'!A10</f>
        <v>001-05-01-01 (TP)</v>
      </c>
      <c r="B11" s="404" t="str">
        <f>'001 pr. asig'!B10</f>
        <v>Informacinių technologijų palaikymas ir priežiūra Savivaldybės administracijoje</v>
      </c>
      <c r="C11" s="405"/>
      <c r="D11" s="405"/>
      <c r="E11" s="405"/>
      <c r="F11" s="405"/>
      <c r="G11" s="406"/>
    </row>
    <row r="12" spans="1:10" ht="26.25" customHeight="1" x14ac:dyDescent="0.2">
      <c r="A12" s="216" t="str">
        <f>'001 pr. asig'!K10</f>
        <v>V-001-05-01-01-01</v>
      </c>
      <c r="B12" s="222" t="str">
        <f>'001 pr. asig'!L10</f>
        <v>Kompiuterinės darbo vietų įrangos, ne senesnės nei 7 metai, dalis</v>
      </c>
      <c r="C12" s="222" t="str">
        <f>'001 pr. asig'!M10</f>
        <v>proc.</v>
      </c>
      <c r="D12" s="222" t="str">
        <f>'001 pr. asig'!N10</f>
        <v>75</v>
      </c>
      <c r="E12" s="222" t="str">
        <f>'001 pr. asig'!O10</f>
        <v>75</v>
      </c>
      <c r="F12" s="222" t="str">
        <f>'001 pr. asig'!P10</f>
        <v>75</v>
      </c>
      <c r="G12" s="301" t="str">
        <f>'001 pr. asig'!Q10</f>
        <v>X</v>
      </c>
    </row>
    <row r="13" spans="1:10" s="217" customFormat="1" ht="28.5" customHeight="1" x14ac:dyDescent="0.2">
      <c r="A13" s="223" t="str">
        <f>'001 pr. asig'!A18</f>
        <v>001-05-01-02 (TN)</v>
      </c>
      <c r="B13" s="404" t="str">
        <f>'001 pr. asig'!B18</f>
        <v>Pasvalio rajono savivaldybės interneto svetainės bei Pasvalio rajono savivaldybės įstaigų bei organizacijų interneto svetainių priežiūra</v>
      </c>
      <c r="C13" s="405"/>
      <c r="D13" s="405"/>
      <c r="E13" s="405"/>
      <c r="F13" s="405"/>
      <c r="G13" s="406"/>
    </row>
    <row r="14" spans="1:10" ht="33.75" x14ac:dyDescent="0.2">
      <c r="A14" s="216" t="str">
        <f>'001 pr. asig'!K18</f>
        <v>V-001-05-01-02-01</v>
      </c>
      <c r="B14" s="222" t="str">
        <f>'001 pr. asig'!L18</f>
        <v>Pasvalio rajono savivaldybės interneto svetainės lankytojų skaičiaus metinis padidėjimas</v>
      </c>
      <c r="C14" s="222" t="str">
        <f>'001 pr. asig'!M18</f>
        <v>proc.</v>
      </c>
      <c r="D14" s="222" t="str">
        <f>'001 pr. asig'!N18</f>
        <v>5</v>
      </c>
      <c r="E14" s="222" t="str">
        <f>'001 pr. asig'!O18</f>
        <v>5</v>
      </c>
      <c r="F14" s="222" t="str">
        <f>'001 pr. asig'!P18</f>
        <v>5</v>
      </c>
      <c r="G14" s="301" t="str">
        <f>'001 pr. asig'!Q18</f>
        <v>X</v>
      </c>
    </row>
    <row r="15" spans="1:10" s="217" customFormat="1" ht="24.75" customHeight="1" x14ac:dyDescent="0.2">
      <c r="A15" s="223" t="str">
        <f>'001 pr. asig'!A26</f>
        <v>001-05-01-03 (TN)</v>
      </c>
      <c r="B15" s="404" t="str">
        <f>'001 pr. asig'!B26</f>
        <v>Pasvalio rajono savivaldybės administracijos strateginio planavimo dokumentų rengimas ir atnaujinimas</v>
      </c>
      <c r="C15" s="405"/>
      <c r="D15" s="405"/>
      <c r="E15" s="405"/>
      <c r="F15" s="405"/>
      <c r="G15" s="406"/>
    </row>
    <row r="16" spans="1:10" ht="22.5" x14ac:dyDescent="0.2">
      <c r="A16" s="216" t="str">
        <f>'001 pr. asig'!K26</f>
        <v>V-001-05-01-03-01</v>
      </c>
      <c r="B16" s="222" t="str">
        <f>'001 pr. asig'!L26</f>
        <v>Parengtų (atnaujintų) strateginio planavimo dokumentų skaičius</v>
      </c>
      <c r="C16" s="222" t="str">
        <f>'001 pr. asig'!M26</f>
        <v>vnt.</v>
      </c>
      <c r="D16" s="222" t="str">
        <f>'001 pr. asig'!N26</f>
        <v>3</v>
      </c>
      <c r="E16" s="222" t="str">
        <f>'001 pr. asig'!O26</f>
        <v>3</v>
      </c>
      <c r="F16" s="222" t="str">
        <f>'001 pr. asig'!P26</f>
        <v>3</v>
      </c>
      <c r="G16" s="301" t="str">
        <f>'001 pr. asig'!Q26</f>
        <v>X</v>
      </c>
    </row>
    <row r="17" spans="1:7" x14ac:dyDescent="0.2">
      <c r="A17" s="223" t="str">
        <f>'001 pr. asig'!A34</f>
        <v>001-05-01-04 (PP)</v>
      </c>
      <c r="B17" s="404" t="str">
        <f>'001 pr. asig'!B34</f>
        <v>Savivaldybės politikų, administracijos ir įstaigų darbuotojų kvalifikacijos tobulinimas</v>
      </c>
      <c r="C17" s="405"/>
      <c r="D17" s="405"/>
      <c r="E17" s="405"/>
      <c r="F17" s="405"/>
      <c r="G17" s="406"/>
    </row>
    <row r="18" spans="1:7" ht="67.5" x14ac:dyDescent="0.2">
      <c r="A18" s="216" t="str">
        <f>'001 pr. asig'!K34</f>
        <v>R-001-05-01-04-01</v>
      </c>
      <c r="B18" s="222" t="str">
        <f>'001 pr. asig'!L34</f>
        <v xml:space="preserve">Asmenų, per metus kėlusių kvalifikaciją, dalis nuo bendro darbuotojų skaičiaus (proc.), siekiant, kad kompetenciją tobulintų ne mažiau kaip 30 proc. tos pačios lyties asmenų </v>
      </c>
      <c r="C18" s="222" t="str">
        <f>'001 pr. asig'!M34</f>
        <v>proc.</v>
      </c>
      <c r="D18" s="222" t="str">
        <f>'001 pr. asig'!N34</f>
        <v>22</v>
      </c>
      <c r="E18" s="222" t="str">
        <f>'001 pr. asig'!O34</f>
        <v>23</v>
      </c>
      <c r="F18" s="222" t="str">
        <f>'001 pr. asig'!P34</f>
        <v>24</v>
      </c>
      <c r="G18" s="301" t="str">
        <f>'001 pr. asig'!Q34</f>
        <v>Kvalifikacijos ir kompetencijų tobulinimo kursuose, seminaruose dalyvavusių asmenų skaičius iš viso (asm.)</v>
      </c>
    </row>
    <row r="19" spans="1:7" ht="27.75" customHeight="1" x14ac:dyDescent="0.2">
      <c r="A19" s="223" t="str">
        <f>'001 pr. asig'!A42</f>
        <v>001-05-01-05 (TN)</v>
      </c>
      <c r="B19" s="404" t="str">
        <f>'001 pr. asig'!B42</f>
        <v>Teisinio reguliavimo panaikinimas, sumažinimas ar pagerinimas siekiant sumažinti administracinę naštą</v>
      </c>
      <c r="C19" s="405"/>
      <c r="D19" s="405"/>
      <c r="E19" s="405"/>
      <c r="F19" s="405"/>
      <c r="G19" s="406"/>
    </row>
    <row r="20" spans="1:7" ht="22.5" x14ac:dyDescent="0.2">
      <c r="A20" s="216" t="str">
        <f>'001 pr. asig'!K42</f>
        <v>V-001-05-01-05-01</v>
      </c>
      <c r="B20" s="222" t="str">
        <f>'001 pr. asig'!L42</f>
        <v>Administracinę naštą mažinančių pakeistų teisės aktų skaičius</v>
      </c>
      <c r="C20" s="222" t="str">
        <f>'001 pr. asig'!M42</f>
        <v>vnt.</v>
      </c>
      <c r="D20" s="222" t="str">
        <f>'001 pr. asig'!N42</f>
        <v>1</v>
      </c>
      <c r="E20" s="222" t="str">
        <f>'001 pr. asig'!O42</f>
        <v>1</v>
      </c>
      <c r="F20" s="222" t="str">
        <f>'001 pr. asig'!P42</f>
        <v>1</v>
      </c>
      <c r="G20" s="301" t="str">
        <f>'001 pr. asig'!Q42</f>
        <v>X</v>
      </c>
    </row>
    <row r="21" spans="1:7" ht="29.25" customHeight="1" x14ac:dyDescent="0.2">
      <c r="A21" s="223" t="str">
        <f>'001 pr. asig'!A50</f>
        <v>001-05-01-06 (TN)</v>
      </c>
      <c r="B21" s="404" t="str">
        <f>'001 pr. asig'!B50</f>
        <v>Bendradarbiavimo sutarčių su įvairiais registrais peržiūra, kreipiant dėmesį į tai, kad iš asmenų nebūtų reikalaujama pristatyti</v>
      </c>
      <c r="C21" s="405"/>
      <c r="D21" s="405"/>
      <c r="E21" s="405"/>
      <c r="F21" s="405"/>
      <c r="G21" s="406"/>
    </row>
    <row r="22" spans="1:7" ht="40.5" customHeight="1" x14ac:dyDescent="0.2">
      <c r="A22" s="216" t="str">
        <f>'001 pr. asig'!K50</f>
        <v>V-001-05-01-06-01</v>
      </c>
      <c r="B22" s="222" t="str">
        <f>'001 pr. asig'!L50</f>
        <v>Administracinę naštą mažinančių pakeistų/sudarytų bendradarbiavimo sutarčių skaičius</v>
      </c>
      <c r="C22" s="222" t="str">
        <f>'001 pr. asig'!M50</f>
        <v>vnt.</v>
      </c>
      <c r="D22" s="222" t="str">
        <f>'001 pr. asig'!N50</f>
        <v>1</v>
      </c>
      <c r="E22" s="222" t="str">
        <f>'001 pr. asig'!O50</f>
        <v>1</v>
      </c>
      <c r="F22" s="222" t="str">
        <f>'001 pr. asig'!P50</f>
        <v>1</v>
      </c>
      <c r="G22" s="301" t="str">
        <f>'001 pr. asig'!Q50</f>
        <v>X</v>
      </c>
    </row>
    <row r="23" spans="1:7" ht="16.5" customHeight="1" x14ac:dyDescent="0.2">
      <c r="A23" s="223" t="str">
        <f>'001 pr. asig'!A58</f>
        <v>001-05-01-07 (TN)</v>
      </c>
      <c r="B23" s="404" t="str">
        <f>'001 pr. asig'!B58</f>
        <v>Administracinių paslaugų elektroninių prašymų ir jų viešo prieinamumo parengimas, modifikavimas</v>
      </c>
      <c r="C23" s="405"/>
      <c r="D23" s="405"/>
      <c r="E23" s="405"/>
      <c r="F23" s="405"/>
      <c r="G23" s="406"/>
    </row>
    <row r="24" spans="1:7" ht="37.5" customHeight="1" x14ac:dyDescent="0.2">
      <c r="A24" s="216" t="str">
        <f>'001 pr. asig'!K58</f>
        <v>V-001-05-01-07-01</v>
      </c>
      <c r="B24" s="222" t="str">
        <f>'001 pr. asig'!L58</f>
        <v>Elektroninių paslaugų procentas skaičiuojant nuo galimų užsakyti elektroniniu būdu paslaugų</v>
      </c>
      <c r="C24" s="222" t="str">
        <f>'001 pr. asig'!M58</f>
        <v>proc.</v>
      </c>
      <c r="D24" s="222" t="str">
        <f>'001 pr. asig'!N58</f>
        <v>65</v>
      </c>
      <c r="E24" s="222" t="str">
        <f>'001 pr. asig'!O58</f>
        <v>70</v>
      </c>
      <c r="F24" s="222" t="str">
        <f>'001 pr. asig'!P58</f>
        <v>75</v>
      </c>
      <c r="G24" s="301" t="str">
        <f>'001 pr. asig'!Q58</f>
        <v>X</v>
      </c>
    </row>
    <row r="25" spans="1:7" s="217" customFormat="1" ht="17.25" customHeight="1" x14ac:dyDescent="0.2">
      <c r="A25" s="223" t="str">
        <f>'001 pr. asig'!A66</f>
        <v>001-05-01-08 (TN)</v>
      </c>
      <c r="B25" s="404" t="str">
        <f>'001 pr. asig'!B66</f>
        <v>Didinti dokumentų valdymo sistemos skaitmenizavimo  lygį</v>
      </c>
      <c r="C25" s="405"/>
      <c r="D25" s="405"/>
      <c r="E25" s="405"/>
      <c r="F25" s="405"/>
      <c r="G25" s="406"/>
    </row>
    <row r="26" spans="1:7" s="217" customFormat="1" ht="33" customHeight="1" x14ac:dyDescent="0.2">
      <c r="A26" s="216" t="str">
        <f>'001 pr. asig'!K66</f>
        <v>V-001-05-01-08-01</v>
      </c>
      <c r="B26" s="222" t="str">
        <f>'001 pr. asig'!L66</f>
        <v>Elektroniniu parašu pasirašytų dokumentų dalis nuo viso užregistruotų dokumentų skaičiaus</v>
      </c>
      <c r="C26" s="222" t="str">
        <f>'001 pr. asig'!M66</f>
        <v>proc.</v>
      </c>
      <c r="D26" s="222" t="str">
        <f>'001 pr. asig'!N66</f>
        <v>50</v>
      </c>
      <c r="E26" s="222" t="str">
        <f>'001 pr. asig'!O66</f>
        <v>55</v>
      </c>
      <c r="F26" s="222" t="str">
        <f>'001 pr. asig'!P66</f>
        <v>60</v>
      </c>
      <c r="G26" s="301" t="str">
        <f>'001 pr. asig'!Q66</f>
        <v>X</v>
      </c>
    </row>
    <row r="27" spans="1:7" s="217" customFormat="1" ht="18.75" customHeight="1" x14ac:dyDescent="0.2">
      <c r="A27" s="223" t="str">
        <f>'001 pr. asig'!A74</f>
        <v>001-05-01-09 (TN)</v>
      </c>
      <c r="B27" s="404" t="str">
        <f>'001 pr. asig'!B74</f>
        <v>Naujų teisės aktų projektų administracinės naštos poveikio vertinimas</v>
      </c>
      <c r="C27" s="405"/>
      <c r="D27" s="405"/>
      <c r="E27" s="405"/>
      <c r="F27" s="405"/>
      <c r="G27" s="406"/>
    </row>
    <row r="28" spans="1:7" s="217" customFormat="1" ht="22.5" x14ac:dyDescent="0.2">
      <c r="A28" s="216" t="str">
        <f>'001 pr. asig'!K74</f>
        <v>V-001-05-01-09-01</v>
      </c>
      <c r="B28" s="222" t="str">
        <f>'001 pr. asig'!L74</f>
        <v>Įvertintų naujų teisės aktų projektų skaičius</v>
      </c>
      <c r="C28" s="222" t="str">
        <f>'001 pr. asig'!M74</f>
        <v>vnt.</v>
      </c>
      <c r="D28" s="222" t="str">
        <f>'001 pr. asig'!N74</f>
        <v>1</v>
      </c>
      <c r="E28" s="222" t="str">
        <f>'001 pr. asig'!O74</f>
        <v>1</v>
      </c>
      <c r="F28" s="222" t="str">
        <f>'001 pr. asig'!P74</f>
        <v>1</v>
      </c>
      <c r="G28" s="301" t="str">
        <f>'001 pr. asig'!Q74</f>
        <v>X</v>
      </c>
    </row>
    <row r="29" spans="1:7" s="217" customFormat="1" ht="18.75" customHeight="1" x14ac:dyDescent="0.2">
      <c r="A29" s="223" t="str">
        <f>'001 pr. asig'!A82</f>
        <v>001-05-01-10 (TN)</v>
      </c>
      <c r="B29" s="404" t="str">
        <f>'001 pr. asig'!B82</f>
        <v>Renginiai Savivaldybės darbuotojams administracinės naštos mažinimo tema</v>
      </c>
      <c r="C29" s="405"/>
      <c r="D29" s="405"/>
      <c r="E29" s="405"/>
      <c r="F29" s="405"/>
      <c r="G29" s="406"/>
    </row>
    <row r="30" spans="1:7" s="217" customFormat="1" ht="33.75" x14ac:dyDescent="0.2">
      <c r="A30" s="216" t="str">
        <f>'001 pr. asig'!K82</f>
        <v>V-001-05-01-10-01</v>
      </c>
      <c r="B30" s="222" t="str">
        <f>'001 pr. asig'!L82</f>
        <v>Suorganizuotų/ dalyvautų renginių administracinės naštos mažinimo tema skaičius</v>
      </c>
      <c r="C30" s="222" t="str">
        <f>'001 pr. asig'!M82</f>
        <v>vnt.</v>
      </c>
      <c r="D30" s="222" t="str">
        <f>'001 pr. asig'!N82</f>
        <v>1</v>
      </c>
      <c r="E30" s="222" t="str">
        <f>'001 pr. asig'!O82</f>
        <v>1</v>
      </c>
      <c r="F30" s="222" t="str">
        <f>'001 pr. asig'!P82</f>
        <v>1</v>
      </c>
      <c r="G30" s="301" t="str">
        <f>'001 pr. asig'!Q82</f>
        <v>X</v>
      </c>
    </row>
    <row r="31" spans="1:7" ht="21" customHeight="1" x14ac:dyDescent="0.2">
      <c r="A31" s="224" t="str">
        <f>'001 pr. asig'!A90</f>
        <v>001-05-02 (P)</v>
      </c>
      <c r="B31" s="398" t="str">
        <f>'001 pr. asig'!B90</f>
        <v>Pagerinti komunikaciją, paskatinti vietos bendruomenę labiau įtraukti ir įsitraukti</v>
      </c>
      <c r="C31" s="399"/>
      <c r="D31" s="399"/>
      <c r="E31" s="399"/>
      <c r="F31" s="399"/>
      <c r="G31" s="400"/>
    </row>
    <row r="32" spans="1:7" ht="22.5" x14ac:dyDescent="0.2">
      <c r="A32" s="216" t="str">
        <f>'001 pr. asig'!K90</f>
        <v>E-001-05-02-01</v>
      </c>
      <c r="B32" s="216" t="str">
        <f>'001 pr. asig'!L90</f>
        <v xml:space="preserve">Savivaldybės interneto svetainės unikalių vartotojų skaičius </v>
      </c>
      <c r="C32" s="216" t="str">
        <f>'001 pr. asig'!M90</f>
        <v>tūkst. vnt.</v>
      </c>
      <c r="D32" s="216">
        <f>'001 pr. asig'!N90</f>
        <v>26.1</v>
      </c>
      <c r="E32" s="216">
        <f>'001 pr. asig'!O90</f>
        <v>26.2</v>
      </c>
      <c r="F32" s="216">
        <f>'001 pr. asig'!P90</f>
        <v>26.3</v>
      </c>
      <c r="G32" s="401" t="str">
        <f>'001 pr. asig'!Q90</f>
        <v xml:space="preserve">Savivaldybės komunikacijos lygis </v>
      </c>
    </row>
    <row r="33" spans="1:7" ht="22.5" x14ac:dyDescent="0.2">
      <c r="A33" s="216" t="str">
        <f>'001 pr. asig'!K91</f>
        <v>E-001-05-02-02</v>
      </c>
      <c r="B33" s="216" t="str">
        <f>'001 pr. asig'!L91</f>
        <v>FB paskyros sekėjų skaičius</v>
      </c>
      <c r="C33" s="216" t="str">
        <f>'001 pr. asig'!M91</f>
        <v>tūkst. vnt.</v>
      </c>
      <c r="D33" s="216">
        <f>'001 pr. asig'!N91</f>
        <v>3.5</v>
      </c>
      <c r="E33" s="216">
        <f>'001 pr. asig'!O91</f>
        <v>4</v>
      </c>
      <c r="F33" s="216">
        <f>'001 pr. asig'!P91</f>
        <v>5</v>
      </c>
      <c r="G33" s="402"/>
    </row>
    <row r="34" spans="1:7" ht="22.5" x14ac:dyDescent="0.2">
      <c r="A34" s="216" t="str">
        <f>'001 pr. asig'!K92</f>
        <v>E-001-05-02-03</v>
      </c>
      <c r="B34" s="216" t="str">
        <f>'001 pr. asig'!L92</f>
        <v>Instagram paskyros sekėjų skaičius</v>
      </c>
      <c r="C34" s="216" t="str">
        <f>'001 pr. asig'!M92</f>
        <v>tūkst. vnt.</v>
      </c>
      <c r="D34" s="216">
        <f>'001 pr. asig'!N92</f>
        <v>0.4</v>
      </c>
      <c r="E34" s="216">
        <f>'001 pr. asig'!O92</f>
        <v>0.5</v>
      </c>
      <c r="F34" s="216">
        <f>'001 pr. asig'!P92</f>
        <v>0.7</v>
      </c>
      <c r="G34" s="402"/>
    </row>
    <row r="35" spans="1:7" x14ac:dyDescent="0.2">
      <c r="A35" s="216" t="str">
        <f>'001 pr. asig'!K93</f>
        <v>E-001-05-02-04</v>
      </c>
      <c r="B35" s="216" t="str">
        <f>'001 pr. asig'!L93</f>
        <v>Youtube vaizdo įrašų skaičius</v>
      </c>
      <c r="C35" s="216" t="str">
        <f>'001 pr. asig'!M93</f>
        <v>vnt.</v>
      </c>
      <c r="D35" s="216">
        <f>'001 pr. asig'!N93</f>
        <v>160</v>
      </c>
      <c r="E35" s="216">
        <f>'001 pr. asig'!O93</f>
        <v>170</v>
      </c>
      <c r="F35" s="216">
        <f>'001 pr. asig'!P93</f>
        <v>200</v>
      </c>
      <c r="G35" s="403"/>
    </row>
    <row r="36" spans="1:7" s="217" customFormat="1" x14ac:dyDescent="0.2">
      <c r="A36" s="225" t="str">
        <f>'001 pr. asig'!A94</f>
        <v>001-05-02-01 (TP)</v>
      </c>
      <c r="B36" s="395" t="str">
        <f>'001 pr. asig'!B94</f>
        <v>Viešosios informacijos skelbimas</v>
      </c>
      <c r="C36" s="396"/>
      <c r="D36" s="396"/>
      <c r="E36" s="396"/>
      <c r="F36" s="396"/>
      <c r="G36" s="397"/>
    </row>
    <row r="37" spans="1:7" ht="22.5" x14ac:dyDescent="0.2">
      <c r="A37" s="216" t="str">
        <f>'001 pr. asig'!K94</f>
        <v>V-001-05-02-01-01</v>
      </c>
      <c r="B37" s="222" t="str">
        <f>'001 pr. asig'!L94</f>
        <v>Šaltinių, kuriuose platinama informacija apie rajoną, skaičius</v>
      </c>
      <c r="C37" s="222" t="str">
        <f>'001 pr. asig'!M94</f>
        <v>vnt.</v>
      </c>
      <c r="D37" s="222" t="str">
        <f>'001 pr. asig'!N94</f>
        <v>6</v>
      </c>
      <c r="E37" s="222" t="str">
        <f>'001 pr. asig'!O94</f>
        <v>6</v>
      </c>
      <c r="F37" s="222" t="str">
        <f>'001 pr. asig'!P94</f>
        <v>7</v>
      </c>
      <c r="G37" s="301" t="str">
        <f>'001 pr. asig'!Q94</f>
        <v>Informacijos sklaidos kanalų skaičius iš viso (vnt.)</v>
      </c>
    </row>
    <row r="38" spans="1:7" s="217" customFormat="1" x14ac:dyDescent="0.2">
      <c r="A38" s="225" t="str">
        <f>'001 pr. asig'!A102</f>
        <v>001-05-02-02 (TP)</v>
      </c>
      <c r="B38" s="395" t="str">
        <f>'001 pr. asig'!B102</f>
        <v>Kitos bendros valstybės paslaugos (reprezentacinės lėšos)</v>
      </c>
      <c r="C38" s="396"/>
      <c r="D38" s="396"/>
      <c r="E38" s="396"/>
      <c r="F38" s="396"/>
      <c r="G38" s="397"/>
    </row>
    <row r="39" spans="1:7" ht="51.75" customHeight="1" x14ac:dyDescent="0.2">
      <c r="A39" s="216" t="str">
        <f>'001 pr. asig'!K102</f>
        <v>V-001-05-02-02-01</v>
      </c>
      <c r="B39" s="222" t="str">
        <f>'001 pr. asig'!L102</f>
        <v>Suorganizuotų/ dalyvautų renginių su savivaldybėmis, įstaigomis,  su kuriomis pasirašytos bendradarbiavimo sutartys, skaičius</v>
      </c>
      <c r="C39" s="222" t="str">
        <f>'001 pr. asig'!M102</f>
        <v>vnt.</v>
      </c>
      <c r="D39" s="222" t="str">
        <f>'001 pr. asig'!N102</f>
        <v>2</v>
      </c>
      <c r="E39" s="222" t="str">
        <f>'001 pr. asig'!O102</f>
        <v>2</v>
      </c>
      <c r="F39" s="222" t="str">
        <f>'001 pr. asig'!P102</f>
        <v>2</v>
      </c>
      <c r="G39" s="301" t="str">
        <f>'001 pr. asig'!Q102</f>
        <v>Dalyvavimo tarptautiniuose renginiuose, kuriuose stiprinamas savivaldybės įvaizdis, skaičius (vnt.)</v>
      </c>
    </row>
    <row r="40" spans="1:7" s="217" customFormat="1" ht="28.5" customHeight="1" x14ac:dyDescent="0.2">
      <c r="A40" s="224" t="str">
        <f>'001 pr. asig'!A110</f>
        <v>001-05-03 (T)</v>
      </c>
      <c r="B40" s="398" t="str">
        <f>'001 pr. asig'!B110</f>
        <v xml:space="preserve">Tinkamai įgyvendinti valstybines (valstybės perduotas savivaldybėms) ir savivaldybės savarankiškas funkcijas </v>
      </c>
      <c r="C40" s="399">
        <f>'001 pr. asig'!C110</f>
        <v>0</v>
      </c>
      <c r="D40" s="399">
        <f>'001 pr. asig'!D110</f>
        <v>0</v>
      </c>
      <c r="E40" s="399">
        <f>'001 pr. asig'!E110</f>
        <v>0</v>
      </c>
      <c r="F40" s="399">
        <f>'001 pr. asig'!F110</f>
        <v>7276.4000000000005</v>
      </c>
      <c r="G40" s="400">
        <f>'001 pr. asig'!G110</f>
        <v>8871.7999999999993</v>
      </c>
    </row>
    <row r="41" spans="1:7" ht="33.75" x14ac:dyDescent="0.2">
      <c r="A41" s="216" t="str">
        <f>'001 pr. asig'!K110</f>
        <v>E-001-05-03-01</v>
      </c>
      <c r="B41" s="216" t="str">
        <f>'001 pr. asig'!L110</f>
        <v>Prašymų, į kuriuos atsakymai asmenims pateikti per įstatymų nustatytus terminus, dalis</v>
      </c>
      <c r="C41" s="216" t="str">
        <f>'001 pr. asig'!M110</f>
        <v>proc.</v>
      </c>
      <c r="D41" s="216">
        <f>'001 pr. asig'!N110</f>
        <v>75</v>
      </c>
      <c r="E41" s="216">
        <f>'001 pr. asig'!O110</f>
        <v>80</v>
      </c>
      <c r="F41" s="216">
        <f>'001 pr. asig'!P110</f>
        <v>85</v>
      </c>
      <c r="G41" s="300" t="str">
        <f>'001 pr. asig'!Q110</f>
        <v>X</v>
      </c>
    </row>
    <row r="42" spans="1:7" s="217" customFormat="1" ht="27" customHeight="1" x14ac:dyDescent="0.2">
      <c r="A42" s="225" t="str">
        <f>'001 pr. asig'!A111</f>
        <v>001-05-03-01 (TP)</v>
      </c>
      <c r="B42" s="404" t="str">
        <f>'001 pr. asig'!B111</f>
        <v>Savivaldybės tarybos darbo organizavimo ir Savivaldybės tarybos ir mero sekretoriato veiklos užtikrinimas</v>
      </c>
      <c r="C42" s="405"/>
      <c r="D42" s="405"/>
      <c r="E42" s="405"/>
      <c r="F42" s="405"/>
      <c r="G42" s="406"/>
    </row>
    <row r="43" spans="1:7" ht="27" customHeight="1" x14ac:dyDescent="0.2">
      <c r="A43" s="216" t="str">
        <f>'001 pr. asig'!K111</f>
        <v>V-001-05-03-01-01</v>
      </c>
      <c r="B43" s="222" t="str">
        <f>'001 pr. asig'!L111</f>
        <v>Savivaldybės tarybos narių skaičius; Sekretoriato darbuotojų skaičius</v>
      </c>
      <c r="C43" s="222" t="str">
        <f>'001 pr. asig'!M111</f>
        <v>asm.</v>
      </c>
      <c r="D43" s="222" t="str">
        <f>'001 pr. asig'!N111</f>
        <v>25/5</v>
      </c>
      <c r="E43" s="222" t="str">
        <f>'001 pr. asig'!O111</f>
        <v>25/5</v>
      </c>
      <c r="F43" s="222" t="str">
        <f>'001 pr. asig'!P111</f>
        <v>25/5</v>
      </c>
      <c r="G43" s="301" t="str">
        <f>'001 pr. asig'!Q111</f>
        <v>X</v>
      </c>
    </row>
    <row r="44" spans="1:7" s="217" customFormat="1" ht="17.25" customHeight="1" x14ac:dyDescent="0.2">
      <c r="A44" s="225" t="str">
        <f>'001 pr. asig'!A119</f>
        <v>001-05-03-02 (TP)</v>
      </c>
      <c r="B44" s="395" t="str">
        <f>'001 pr. asig'!B119</f>
        <v>Savivaldybės administracijos darbo organizavimas</v>
      </c>
      <c r="C44" s="396"/>
      <c r="D44" s="396"/>
      <c r="E44" s="396"/>
      <c r="F44" s="396"/>
      <c r="G44" s="397"/>
    </row>
    <row r="45" spans="1:7" ht="67.5" x14ac:dyDescent="0.2">
      <c r="A45" s="216" t="str">
        <f>'001 pr. asig'!K119</f>
        <v>V-001-05-03-02-01</v>
      </c>
      <c r="B45" s="222" t="str">
        <f>'001 pr. asig'!L119</f>
        <v>Nustatytas Savivaldybės administracijos didžiausias leistinas valstybės tarnautojų ir darbuotojų, dirbančių pagal darbo sutartis ir gaunančių užmokestį iš Savivaldybės biudžeto, skaičius</v>
      </c>
      <c r="C45" s="222" t="str">
        <f>'001 pr. asig'!M119</f>
        <v>asm.</v>
      </c>
      <c r="D45" s="222" t="str">
        <f>'001 pr. asig'!N119</f>
        <v>290</v>
      </c>
      <c r="E45" s="222" t="str">
        <f>'001 pr. asig'!O119</f>
        <v>290</v>
      </c>
      <c r="F45" s="222" t="str">
        <f>'001 pr. asig'!P119</f>
        <v>290</v>
      </c>
      <c r="G45" s="301" t="str">
        <f>'001 pr. asig'!Q119</f>
        <v>X</v>
      </c>
    </row>
    <row r="46" spans="1:7" s="217" customFormat="1" x14ac:dyDescent="0.2">
      <c r="A46" s="225" t="str">
        <f>'001 pr. asig'!A127</f>
        <v>001-05-03-03 (TP)</v>
      </c>
      <c r="B46" s="395" t="str">
        <f>'001 pr. asig'!B127</f>
        <v>Savivaldybės kontrolės ir audito tarnybos darbo organizavimas</v>
      </c>
      <c r="C46" s="396"/>
      <c r="D46" s="396"/>
      <c r="E46" s="396"/>
      <c r="F46" s="396"/>
      <c r="G46" s="397"/>
    </row>
    <row r="47" spans="1:7" ht="33.75" x14ac:dyDescent="0.2">
      <c r="A47" s="216" t="str">
        <f>'001 pr. asig'!K127</f>
        <v>V-001-05-03-03-01</v>
      </c>
      <c r="B47" s="222" t="str">
        <f>'001 pr. asig'!L127</f>
        <v>Atliktų savivaldybės biudžeto vykdymo bei finansinių ataskaitų auditų skaičius</v>
      </c>
      <c r="C47" s="222" t="str">
        <f>'001 pr. asig'!M127</f>
        <v>vnt.</v>
      </c>
      <c r="D47" s="222">
        <f>'001 pr. asig'!N127</f>
        <v>2</v>
      </c>
      <c r="E47" s="222">
        <f>'001 pr. asig'!O127</f>
        <v>2</v>
      </c>
      <c r="F47" s="222">
        <f>'001 pr. asig'!P127</f>
        <v>2</v>
      </c>
      <c r="G47" s="301" t="str">
        <f>'001 pr. asig'!Q127</f>
        <v>X</v>
      </c>
    </row>
    <row r="48" spans="1:7" s="217" customFormat="1" ht="14.25" customHeight="1" x14ac:dyDescent="0.2">
      <c r="A48" s="220" t="str">
        <f>'001 pr. asig'!A135</f>
        <v>001-05-03-04 (TP)</v>
      </c>
      <c r="B48" s="395" t="str">
        <f>'001 pr. asig'!B135</f>
        <v>Savivaldybės padalinių (seniūnijų) darbo organizavimas</v>
      </c>
      <c r="C48" s="396"/>
      <c r="D48" s="396"/>
      <c r="E48" s="396"/>
      <c r="F48" s="396"/>
      <c r="G48" s="397"/>
    </row>
    <row r="49" spans="1:7" ht="22.5" x14ac:dyDescent="0.2">
      <c r="A49" s="222" t="str">
        <f>'001 pr. asig'!K135</f>
        <v>V-001-05-03-04-01</v>
      </c>
      <c r="B49" s="222" t="str">
        <f>'001 pr. asig'!L135</f>
        <v>Savivaldybės padalinių (seniūnijų) skaičius</v>
      </c>
      <c r="C49" s="222" t="str">
        <f>'001 pr. asig'!M135</f>
        <v>vnt.</v>
      </c>
      <c r="D49" s="222" t="str">
        <f>'001 pr. asig'!N135</f>
        <v>11</v>
      </c>
      <c r="E49" s="222" t="str">
        <f>'001 pr. asig'!O135</f>
        <v>11</v>
      </c>
      <c r="F49" s="222" t="str">
        <f>'001 pr. asig'!P135</f>
        <v>11</v>
      </c>
      <c r="G49" s="302" t="str">
        <f>'001 pr. asig'!Q135</f>
        <v>X</v>
      </c>
    </row>
    <row r="50" spans="1:7" s="217" customFormat="1" ht="14.25" customHeight="1" x14ac:dyDescent="0.2">
      <c r="A50" s="225" t="str">
        <f>'001 pr. asig'!A143</f>
        <v>001-05-03-05 (TP)</v>
      </c>
      <c r="B50" s="395" t="str">
        <f>'001 pr. asig'!B143</f>
        <v>Mero rezervas</v>
      </c>
      <c r="C50" s="396"/>
      <c r="D50" s="396"/>
      <c r="E50" s="396"/>
      <c r="F50" s="396"/>
      <c r="G50" s="397"/>
    </row>
    <row r="51" spans="1:7" ht="45" x14ac:dyDescent="0.2">
      <c r="A51" s="216" t="str">
        <f>'001 pr. asig'!K143</f>
        <v>V-001-05-03-05-01</v>
      </c>
      <c r="B51" s="222" t="str">
        <f>'001 pr. asig'!L143</f>
        <v>Mero rezervo išlaidų dalis nuo Savivaldybės biudžeto pajamų (neįskaitant valstybės biudžeto dotacijų) sumos</v>
      </c>
      <c r="C51" s="222" t="str">
        <f>'001 pr. asig'!M143</f>
        <v>proc.</v>
      </c>
      <c r="D51" s="222">
        <f>'001 pr. asig'!N143</f>
        <v>0.3</v>
      </c>
      <c r="E51" s="222">
        <f>'001 pr. asig'!O143</f>
        <v>0.3</v>
      </c>
      <c r="F51" s="222">
        <f>'001 pr. asig'!P143</f>
        <v>0.3</v>
      </c>
      <c r="G51" s="301" t="str">
        <f>'001 pr. asig'!Q143</f>
        <v>X</v>
      </c>
    </row>
    <row r="52" spans="1:7" s="217" customFormat="1" ht="16.5" customHeight="1" x14ac:dyDescent="0.2">
      <c r="A52" s="225" t="str">
        <f>'001 pr. asig'!A151</f>
        <v>001-05-03-06 (TD)</v>
      </c>
      <c r="B52" s="395" t="str">
        <f>'001 pr. asig'!B151</f>
        <v>Valstybės perduotų (deleguotų) funkcijų įgyvendinimas</v>
      </c>
      <c r="C52" s="396"/>
      <c r="D52" s="396"/>
      <c r="E52" s="396"/>
      <c r="F52" s="396"/>
      <c r="G52" s="397"/>
    </row>
    <row r="53" spans="1:7" ht="18.75" customHeight="1" x14ac:dyDescent="0.2">
      <c r="A53" s="216" t="str">
        <f>'001 pr. asig'!K151</f>
        <v>V-001-05-03-06-01</v>
      </c>
      <c r="B53" s="222" t="str">
        <f>'001 pr. asig'!L151</f>
        <v>Saugomų dokumentų kiekis archyve</v>
      </c>
      <c r="C53" s="222" t="str">
        <f>'001 pr. asig'!M151</f>
        <v>ties. m</v>
      </c>
      <c r="D53" s="222" t="str">
        <f>'001 pr. asig'!N151</f>
        <v>460</v>
      </c>
      <c r="E53" s="222" t="str">
        <f>'001 pr. asig'!O151</f>
        <v>457</v>
      </c>
      <c r="F53" s="222" t="str">
        <f>'001 pr. asig'!P151</f>
        <v>455</v>
      </c>
      <c r="G53" s="301" t="str">
        <f>'001 pr. asig'!Q151</f>
        <v>X</v>
      </c>
    </row>
    <row r="54" spans="1:7" ht="33.75" x14ac:dyDescent="0.2">
      <c r="A54" s="216" t="str">
        <f>'001 pr. asig'!K152</f>
        <v>V-001-05-03-06-02</v>
      </c>
      <c r="B54" s="222" t="str">
        <f>'001 pr. asig'!L152</f>
        <v xml:space="preserve">Suteiktos valstybės pagalbos registrui pateiktų registro objektų skaičius </v>
      </c>
      <c r="C54" s="222" t="str">
        <f>'001 pr. asig'!M152</f>
        <v>vnt.</v>
      </c>
      <c r="D54" s="222" t="str">
        <f>'001 pr. asig'!N152</f>
        <v>100</v>
      </c>
      <c r="E54" s="222" t="str">
        <f>'001 pr. asig'!O152</f>
        <v>100</v>
      </c>
      <c r="F54" s="222" t="str">
        <f>'001 pr. asig'!P152</f>
        <v>100</v>
      </c>
      <c r="G54" s="301" t="str">
        <f>'001 pr. asig'!Q152</f>
        <v>X</v>
      </c>
    </row>
    <row r="55" spans="1:7" ht="22.5" customHeight="1" x14ac:dyDescent="0.2">
      <c r="A55" s="216" t="str">
        <f>'001 pr. asig'!K153</f>
        <v>V-001-05-03-06-03</v>
      </c>
      <c r="B55" s="222" t="str">
        <f>'001 pr. asig'!L153</f>
        <v>Atliktų valstybinės kalbos vartojimo ir taisyklingumo patikrinimų skaičius</v>
      </c>
      <c r="C55" s="222" t="str">
        <f>'001 pr. asig'!M153</f>
        <v>vnt.</v>
      </c>
      <c r="D55" s="222" t="str">
        <f>'001 pr. asig'!N153</f>
        <v>10</v>
      </c>
      <c r="E55" s="222" t="str">
        <f>'001 pr. asig'!O153</f>
        <v>11</v>
      </c>
      <c r="F55" s="222" t="str">
        <f>'001 pr. asig'!P153</f>
        <v>12</v>
      </c>
      <c r="G55" s="301" t="str">
        <f>'001 pr. asig'!Q153</f>
        <v>X</v>
      </c>
    </row>
    <row r="56" spans="1:7" ht="22.5" x14ac:dyDescent="0.2">
      <c r="A56" s="216" t="str">
        <f>'001 pr. asig'!K154</f>
        <v>V-001-05-03-06-04</v>
      </c>
      <c r="B56" s="222" t="str">
        <f>'001 pr. asig'!L154</f>
        <v>Atliktų gimimų/ mirimų įrašų skaičius</v>
      </c>
      <c r="C56" s="222" t="str">
        <f>'001 pr. asig'!M154</f>
        <v>vnt.</v>
      </c>
      <c r="D56" s="222" t="str">
        <f>'001 pr. asig'!N154</f>
        <v>120/ 420</v>
      </c>
      <c r="E56" s="222" t="str">
        <f>'001 pr. asig'!O154</f>
        <v>115/ 410</v>
      </c>
      <c r="F56" s="222" t="str">
        <f>'001 pr. asig'!P154</f>
        <v>110/ 410</v>
      </c>
      <c r="G56" s="301" t="str">
        <f>'001 pr. asig'!Q154</f>
        <v>X</v>
      </c>
    </row>
    <row r="57" spans="1:7" ht="22.5" x14ac:dyDescent="0.2">
      <c r="A57" s="216" t="str">
        <f>'001 pr. asig'!K155</f>
        <v>V-001-05-03-06-05</v>
      </c>
      <c r="B57" s="222" t="str">
        <f>'001 pr. asig'!L155</f>
        <v>Suteiktų deklaravimo paslaugų skaičius seniūnijose</v>
      </c>
      <c r="C57" s="222" t="str">
        <f>'001 pr. asig'!M155</f>
        <v>vnt.</v>
      </c>
      <c r="D57" s="222" t="str">
        <f>'001 pr. asig'!N155</f>
        <v>2290</v>
      </c>
      <c r="E57" s="222" t="str">
        <f>'001 pr. asig'!O155</f>
        <v>2350</v>
      </c>
      <c r="F57" s="222" t="str">
        <f>'001 pr. asig'!P155</f>
        <v>2400</v>
      </c>
      <c r="G57" s="301" t="str">
        <f>'001 pr. asig'!Q155</f>
        <v>X</v>
      </c>
    </row>
    <row r="58" spans="1:7" ht="22.5" x14ac:dyDescent="0.2">
      <c r="A58" s="216" t="str">
        <f>'001 pr. asig'!K156</f>
        <v>V-001-05-03-06-06</v>
      </c>
      <c r="B58" s="222" t="str">
        <f>'001 pr. asig'!L156</f>
        <v>Suteiktų teisinės pagalbos konsultacijų skaičius</v>
      </c>
      <c r="C58" s="222" t="str">
        <f>'001 pr. asig'!M156</f>
        <v>vnt.</v>
      </c>
      <c r="D58" s="222" t="str">
        <f>'001 pr. asig'!N156</f>
        <v>850</v>
      </c>
      <c r="E58" s="222" t="str">
        <f>'001 pr. asig'!O156</f>
        <v>860</v>
      </c>
      <c r="F58" s="222" t="str">
        <f>'001 pr. asig'!P156</f>
        <v>870</v>
      </c>
      <c r="G58" s="301" t="str">
        <f>'001 pr. asig'!Q156</f>
        <v>X</v>
      </c>
    </row>
    <row r="59" spans="1:7" ht="36.75" customHeight="1" x14ac:dyDescent="0.2">
      <c r="A59" s="216" t="str">
        <f>'001 pr. asig'!K157</f>
        <v>V-001-05-03-06-07</v>
      </c>
      <c r="B59" s="222" t="str">
        <f>'001 pr. asig'!L157</f>
        <v>Per kalendorinius metus įregistruotų, atnaujintų ir išregistruotų žemės ūkio valdų skaičius</v>
      </c>
      <c r="C59" s="222" t="str">
        <f>'001 pr. asig'!M157</f>
        <v>vnt.</v>
      </c>
      <c r="D59" s="222" t="str">
        <f>'001 pr. asig'!N157</f>
        <v>2000</v>
      </c>
      <c r="E59" s="222" t="str">
        <f>'001 pr. asig'!O157</f>
        <v>2000</v>
      </c>
      <c r="F59" s="222" t="str">
        <f>'001 pr. asig'!P157</f>
        <v>2000</v>
      </c>
      <c r="G59" s="301" t="str">
        <f>'001 pr. asig'!Q157</f>
        <v>X</v>
      </c>
    </row>
    <row r="60" spans="1:7" ht="45" x14ac:dyDescent="0.2">
      <c r="A60" s="216" t="str">
        <f>'001 pr. asig'!K158</f>
        <v>V-001-05-03-06-08</v>
      </c>
      <c r="B60" s="222" t="str">
        <f>'001 pr. asig'!L158</f>
        <v>Jaunimo reikalų koordinatoriams savivaldybėse rekomenduotų atlikti užduočių įgyvendinimas
(ne mažiau, kaip)</v>
      </c>
      <c r="C60" s="222" t="str">
        <f>'001 pr. asig'!M158</f>
        <v>proc.</v>
      </c>
      <c r="D60" s="222" t="str">
        <f>'001 pr. asig'!N158</f>
        <v>70</v>
      </c>
      <c r="E60" s="222" t="str">
        <f>'001 pr. asig'!O158</f>
        <v>70</v>
      </c>
      <c r="F60" s="222" t="str">
        <f>'001 pr. asig'!P158</f>
        <v>70</v>
      </c>
      <c r="G60" s="301" t="str">
        <f>'001 pr. asig'!Q158</f>
        <v>X</v>
      </c>
    </row>
    <row r="61" spans="1:7" ht="56.25" x14ac:dyDescent="0.2">
      <c r="A61" s="216" t="str">
        <f>'001 pr. asig'!K159</f>
        <v>V-001-05-03-06-09</v>
      </c>
      <c r="B61" s="222" t="str">
        <f>'001 pr. asig'!L159</f>
        <v>Mobilizacijos ir pilietinio pasisipriešinimo departamento prie KAM pavestų  atlikti užduočių įgyvendinimas
(ne mažiau, kaip)</v>
      </c>
      <c r="C61" s="222" t="str">
        <f>'001 pr. asig'!M159</f>
        <v>proc.</v>
      </c>
      <c r="D61" s="222" t="str">
        <f>'001 pr. asig'!N159</f>
        <v>90</v>
      </c>
      <c r="E61" s="222" t="str">
        <f>'001 pr. asig'!O159</f>
        <v>90</v>
      </c>
      <c r="F61" s="222" t="str">
        <f>'001 pr. asig'!P159</f>
        <v>90</v>
      </c>
      <c r="G61" s="301" t="str">
        <f>'001 pr. asig'!Q159</f>
        <v>X</v>
      </c>
    </row>
    <row r="62" spans="1:7" ht="36" customHeight="1" x14ac:dyDescent="0.2">
      <c r="A62" s="216" t="str">
        <f>'001 pr. asig'!K160</f>
        <v>V-001-05-03-06-10</v>
      </c>
      <c r="B62" s="222" t="str">
        <f>'001 pr. asig'!L160</f>
        <v>Suorganizuotų Pasvalio rajono savivaldybės ekstremaliųjų operacijų centro posėdžių skaičius</v>
      </c>
      <c r="C62" s="222" t="str">
        <f>'001 pr. asig'!M160</f>
        <v>vnt.</v>
      </c>
      <c r="D62" s="222" t="str">
        <f>'001 pr. asig'!N160</f>
        <v>2</v>
      </c>
      <c r="E62" s="222" t="str">
        <f>'001 pr. asig'!O160</f>
        <v>2</v>
      </c>
      <c r="F62" s="222" t="str">
        <f>'001 pr. asig'!P160</f>
        <v>2</v>
      </c>
      <c r="G62" s="301" t="str">
        <f>'001 pr. asig'!Q160</f>
        <v>X</v>
      </c>
    </row>
    <row r="63" spans="1:7" ht="33.75" x14ac:dyDescent="0.2">
      <c r="A63" s="216" t="str">
        <f>'001 pr. asig'!K161</f>
        <v>V-001-05-03-06-11</v>
      </c>
      <c r="B63" s="222" t="str">
        <f>'001 pr. asig'!L161</f>
        <v>Asmenų, kurių būklė peržiūrėta Neveiksnių asmenų būklės peržiūrėjimo komisijoje, skaičius</v>
      </c>
      <c r="C63" s="222" t="str">
        <f>'001 pr. asig'!M161</f>
        <v>vnt.</v>
      </c>
      <c r="D63" s="222">
        <f>'001 pr. asig'!N161</f>
        <v>95</v>
      </c>
      <c r="E63" s="222">
        <f>'001 pr. asig'!O161</f>
        <v>95</v>
      </c>
      <c r="F63" s="222">
        <f>'001 pr. asig'!P161</f>
        <v>100</v>
      </c>
      <c r="G63" s="301" t="str">
        <f>'001 pr. asig'!Q161</f>
        <v>X</v>
      </c>
    </row>
    <row r="64" spans="1:7" ht="45" x14ac:dyDescent="0.2">
      <c r="A64" s="222" t="str">
        <f>'001 pr. asig'!K162</f>
        <v>V-001-05-03-06-12</v>
      </c>
      <c r="B64" s="278" t="str">
        <f>'001 pr. asig'!L162</f>
        <v>Parengtų valstybinės žemės sklypų miestuose ir miesteliuose nuomos ir panaudos sutarčių, skaičius</v>
      </c>
      <c r="C64" s="222" t="str">
        <f>'001 pr. asig'!M162</f>
        <v>vnt.</v>
      </c>
      <c r="D64" s="222">
        <f>'001 pr. asig'!N162</f>
        <v>100</v>
      </c>
      <c r="E64" s="222">
        <f>'001 pr. asig'!O162</f>
        <v>105</v>
      </c>
      <c r="F64" s="222">
        <f>'001 pr. asig'!P162</f>
        <v>110</v>
      </c>
      <c r="G64" s="302" t="str">
        <f>'001 pr. asig'!Q162</f>
        <v>X</v>
      </c>
    </row>
    <row r="65" spans="1:7" s="217" customFormat="1" ht="16.5" customHeight="1" x14ac:dyDescent="0.2">
      <c r="A65" s="225" t="str">
        <f>'001 pr. asig'!A170</f>
        <v>001-05-03-07 (TD)</v>
      </c>
      <c r="B65" s="395" t="str">
        <f>'001 pr. asig'!B170</f>
        <v>Darbo rinkos politikos rengimas ir įgyvendinimas</v>
      </c>
      <c r="C65" s="396"/>
      <c r="D65" s="396"/>
      <c r="E65" s="396"/>
      <c r="F65" s="396"/>
      <c r="G65" s="397"/>
    </row>
    <row r="66" spans="1:7" ht="60" customHeight="1" x14ac:dyDescent="0.2">
      <c r="A66" s="216" t="str">
        <f>'001 pr. asig'!K170</f>
        <v>V-001-05-03-07-01</v>
      </c>
      <c r="B66" s="222" t="str">
        <f>'001 pr. asig'!L170</f>
        <v>Pasibaigus užimtumo didinimo programoms po 6 mėnesių dirbs arba vykdys savarankišką veiklą asmenų dalis iš užimtumo didinimo programų dalyvių skaičiaus</v>
      </c>
      <c r="C66" s="222" t="str">
        <f>'001 pr. asig'!M170</f>
        <v>proc.</v>
      </c>
      <c r="D66" s="222" t="str">
        <f>'001 pr. asig'!N170</f>
        <v>13</v>
      </c>
      <c r="E66" s="222" t="str">
        <f>'001 pr. asig'!O170</f>
        <v>13</v>
      </c>
      <c r="F66" s="222" t="str">
        <f>'001 pr. asig'!P170</f>
        <v>13</v>
      </c>
      <c r="G66" s="301" t="str">
        <f>'001 pr. asig'!Q170</f>
        <v>X</v>
      </c>
    </row>
    <row r="67" spans="1:7" s="217" customFormat="1" ht="15" customHeight="1" x14ac:dyDescent="0.2">
      <c r="A67" s="225" t="str">
        <f>'001 pr. asig'!A178</f>
        <v>001-05-03-08 (TD)</v>
      </c>
      <c r="B67" s="395" t="str">
        <f>'001 pr. asig'!B178</f>
        <v xml:space="preserve">Lėšos, skirtos užimtumo skatinimo ir motyvavimo paslaugų modelio įgyvendinimui </v>
      </c>
      <c r="C67" s="396"/>
      <c r="D67" s="396"/>
      <c r="E67" s="396"/>
      <c r="F67" s="396"/>
      <c r="G67" s="397"/>
    </row>
    <row r="68" spans="1:7" ht="33.75" x14ac:dyDescent="0.2">
      <c r="A68" s="216" t="str">
        <f>'001 pr. asig'!K178</f>
        <v>V-001-05-03-08-01</v>
      </c>
      <c r="B68" s="222" t="str">
        <f>'001 pr. asig'!L178</f>
        <v>Užimtumo skatinimo ir motyvavimo paslaugų modelyje dalyvavusių asmenų skaičius</v>
      </c>
      <c r="C68" s="222" t="str">
        <f>'001 pr. asig'!M178</f>
        <v>vnt.</v>
      </c>
      <c r="D68" s="222" t="str">
        <f>'001 pr. asig'!N178</f>
        <v>45</v>
      </c>
      <c r="E68" s="222" t="str">
        <f>'001 pr. asig'!O178</f>
        <v>45</v>
      </c>
      <c r="F68" s="222" t="str">
        <f>'001 pr. asig'!P178</f>
        <v>45</v>
      </c>
      <c r="G68" s="301" t="str">
        <f>'001 pr. asig'!Q178</f>
        <v>X</v>
      </c>
    </row>
    <row r="69" spans="1:7" s="217" customFormat="1" ht="18.75" customHeight="1" x14ac:dyDescent="0.2">
      <c r="A69" s="224" t="str">
        <f>'001 pr. asig'!A186</f>
        <v>001-05-04 (T)</v>
      </c>
      <c r="B69" s="398" t="str">
        <f>'001 pr. asig'!B186</f>
        <v>Užtikrinti prisiimtų finansinių įsipareigojimų vykdymą</v>
      </c>
      <c r="C69" s="399">
        <f>'001 pr. asig'!C186</f>
        <v>0</v>
      </c>
      <c r="D69" s="399">
        <f>'001 pr. asig'!D186</f>
        <v>0</v>
      </c>
      <c r="E69" s="399">
        <f>'001 pr. asig'!E186</f>
        <v>0</v>
      </c>
      <c r="F69" s="399">
        <f>'001 pr. asig'!F186</f>
        <v>621.79999999999995</v>
      </c>
      <c r="G69" s="400">
        <f>'001 pr. asig'!G186</f>
        <v>585.79999999999995</v>
      </c>
    </row>
    <row r="70" spans="1:7" ht="22.5" x14ac:dyDescent="0.2">
      <c r="A70" s="216" t="str">
        <f>'001 pr. asig'!K186</f>
        <v>E-001-05-04-01</v>
      </c>
      <c r="B70" s="216" t="str">
        <f>'001 pr. asig'!L186</f>
        <v>Finansinių įsipareigojimų vykdymo lygis</v>
      </c>
      <c r="C70" s="216" t="str">
        <f>'001 pr. asig'!M186</f>
        <v>proc.</v>
      </c>
      <c r="D70" s="216">
        <f>'001 pr. asig'!N186</f>
        <v>100</v>
      </c>
      <c r="E70" s="216">
        <f>'001 pr. asig'!O186</f>
        <v>100</v>
      </c>
      <c r="F70" s="216">
        <f>'001 pr. asig'!P186</f>
        <v>100</v>
      </c>
      <c r="G70" s="300" t="str">
        <f>'001 pr. asig'!Q186</f>
        <v>X</v>
      </c>
    </row>
    <row r="71" spans="1:7" x14ac:dyDescent="0.2">
      <c r="A71" s="220" t="str">
        <f>'001 pr. asig'!A187</f>
        <v>001-05-04-01 (TP)</v>
      </c>
      <c r="B71" s="395" t="str">
        <f>'001 pr. asig'!B187</f>
        <v>Palūkanos</v>
      </c>
      <c r="C71" s="396"/>
      <c r="D71" s="396"/>
      <c r="E71" s="396"/>
      <c r="F71" s="396"/>
      <c r="G71" s="397"/>
    </row>
    <row r="72" spans="1:7" x14ac:dyDescent="0.2">
      <c r="A72" s="222" t="str">
        <f>'001 pr. asig'!K187</f>
        <v>V-001-05-04-01-01</v>
      </c>
      <c r="B72" s="222" t="str">
        <f>'001 pr. asig'!L187</f>
        <v>Laiku sumokėtų palūkanų dalis</v>
      </c>
      <c r="C72" s="222" t="str">
        <f>'001 pr. asig'!M187</f>
        <v>proc.</v>
      </c>
      <c r="D72" s="222" t="str">
        <f>'001 pr. asig'!N187</f>
        <v>100</v>
      </c>
      <c r="E72" s="222" t="str">
        <f>'001 pr. asig'!O187</f>
        <v>100</v>
      </c>
      <c r="F72" s="222" t="str">
        <f>'001 pr. asig'!P187</f>
        <v>100</v>
      </c>
      <c r="G72" s="301" t="str">
        <f>'001 pr. asig'!Q187</f>
        <v>X</v>
      </c>
    </row>
    <row r="73" spans="1:7" x14ac:dyDescent="0.2">
      <c r="A73" s="220" t="str">
        <f>'001 pr. asig'!A195</f>
        <v>001-05-04-02 (TP)</v>
      </c>
      <c r="B73" s="395" t="str">
        <f>'001 pr. asig'!B195</f>
        <v>Paskolų grąžinimas</v>
      </c>
      <c r="C73" s="396"/>
      <c r="D73" s="396"/>
      <c r="E73" s="396"/>
      <c r="F73" s="396"/>
      <c r="G73" s="397"/>
    </row>
    <row r="74" spans="1:7" ht="14.25" customHeight="1" x14ac:dyDescent="0.2">
      <c r="A74" s="222" t="str">
        <f>'001 pr. asig'!K195</f>
        <v>V-001-05-04-02-01</v>
      </c>
      <c r="B74" s="222" t="str">
        <f>'001 pr. asig'!L195</f>
        <v>Laiku grąžintų paskolų sumos dalis</v>
      </c>
      <c r="C74" s="222" t="str">
        <f>'001 pr. asig'!M195</f>
        <v>proc.</v>
      </c>
      <c r="D74" s="222" t="str">
        <f>'001 pr. asig'!N195</f>
        <v>100</v>
      </c>
      <c r="E74" s="222" t="str">
        <f>'001 pr. asig'!O195</f>
        <v>100</v>
      </c>
      <c r="F74" s="222" t="str">
        <f>'001 pr. asig'!P195</f>
        <v>100</v>
      </c>
      <c r="G74" s="301" t="str">
        <f>'001 pr. asig'!Q195</f>
        <v>X</v>
      </c>
    </row>
  </sheetData>
  <mergeCells count="32">
    <mergeCell ref="B11:G11"/>
    <mergeCell ref="B13:G13"/>
    <mergeCell ref="B15:G15"/>
    <mergeCell ref="A5:G5"/>
    <mergeCell ref="A6:A7"/>
    <mergeCell ref="B6:C6"/>
    <mergeCell ref="D6:F6"/>
    <mergeCell ref="G6:G7"/>
    <mergeCell ref="B8:G8"/>
    <mergeCell ref="B17:G17"/>
    <mergeCell ref="B19:G19"/>
    <mergeCell ref="B44:G44"/>
    <mergeCell ref="B46:G46"/>
    <mergeCell ref="B50:G50"/>
    <mergeCell ref="B36:G36"/>
    <mergeCell ref="B38:G38"/>
    <mergeCell ref="B40:G40"/>
    <mergeCell ref="B42:G42"/>
    <mergeCell ref="B29:G29"/>
    <mergeCell ref="B25:G25"/>
    <mergeCell ref="B27:G27"/>
    <mergeCell ref="B23:G23"/>
    <mergeCell ref="B21:G21"/>
    <mergeCell ref="B73:G73"/>
    <mergeCell ref="B48:G48"/>
    <mergeCell ref="B31:G31"/>
    <mergeCell ref="G32:G35"/>
    <mergeCell ref="B69:G69"/>
    <mergeCell ref="B52:G52"/>
    <mergeCell ref="B65:G65"/>
    <mergeCell ref="B67:G67"/>
    <mergeCell ref="B71:G71"/>
  </mergeCells>
  <phoneticPr fontId="3" type="noConversion"/>
  <pageMargins left="0.25" right="0.25" top="0.75" bottom="0.75" header="0.3" footer="0.3"/>
  <pageSetup paperSize="9" scale="95" orientation="portrait" r:id="rId1"/>
  <rowBreaks count="1" manualBreakCount="1">
    <brk id="30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B8A7DB-F4FC-4477-B553-530292E3875F}">
  <sheetPr>
    <pageSetUpPr fitToPage="1"/>
  </sheetPr>
  <dimension ref="A1:U514"/>
  <sheetViews>
    <sheetView zoomScale="120" zoomScaleNormal="120" workbookViewId="0">
      <pane ySplit="6" topLeftCell="A7" activePane="bottomLeft" state="frozen"/>
      <selection pane="bottomLeft" activeCell="J27" sqref="J27"/>
    </sheetView>
  </sheetViews>
  <sheetFormatPr defaultColWidth="9.140625" defaultRowHeight="12" x14ac:dyDescent="0.2"/>
  <cols>
    <col min="1" max="1" width="11.28515625" style="37" customWidth="1"/>
    <col min="2" max="2" width="33.140625" style="38" customWidth="1"/>
    <col min="3" max="3" width="10.42578125" style="36" hidden="1" customWidth="1"/>
    <col min="4" max="4" width="7.140625" style="36" hidden="1" customWidth="1"/>
    <col min="5" max="5" width="9" style="36" hidden="1" customWidth="1"/>
    <col min="6" max="6" width="11.28515625" style="36" hidden="1" customWidth="1"/>
    <col min="7" max="9" width="10.7109375" style="38" customWidth="1"/>
    <col min="10" max="10" width="10.7109375" style="37" customWidth="1"/>
    <col min="11" max="11" width="10.42578125" style="38" hidden="1" customWidth="1"/>
    <col min="12" max="12" width="23.7109375" style="38" hidden="1" customWidth="1"/>
    <col min="13" max="13" width="6.28515625" style="38" hidden="1" customWidth="1"/>
    <col min="14" max="16" width="5.42578125" style="37" hidden="1" customWidth="1"/>
    <col min="17" max="17" width="19.7109375" style="42" hidden="1" customWidth="1"/>
    <col min="18" max="18" width="8.140625" style="126" hidden="1" customWidth="1"/>
    <col min="19" max="21" width="9.28515625" style="38" hidden="1" customWidth="1"/>
    <col min="22" max="23" width="0" style="38" hidden="1" customWidth="1"/>
    <col min="24" max="16384" width="9.140625" style="38"/>
  </cols>
  <sheetData>
    <row r="1" spans="1:21" ht="13.5" customHeight="1" x14ac:dyDescent="0.2">
      <c r="G1" s="78" t="s">
        <v>0</v>
      </c>
    </row>
    <row r="2" spans="1:21" ht="17.25" customHeight="1" x14ac:dyDescent="0.2">
      <c r="G2" s="78" t="s">
        <v>1</v>
      </c>
    </row>
    <row r="3" spans="1:21" ht="18.75" customHeight="1" x14ac:dyDescent="0.2">
      <c r="G3" s="78" t="s">
        <v>1530</v>
      </c>
    </row>
    <row r="4" spans="1:21" ht="36.75" customHeight="1" thickBot="1" x14ac:dyDescent="0.25">
      <c r="A4" s="364" t="s">
        <v>1198</v>
      </c>
      <c r="B4" s="364"/>
      <c r="C4" s="364"/>
      <c r="D4" s="364"/>
      <c r="E4" s="364"/>
      <c r="F4" s="364"/>
      <c r="G4" s="364"/>
      <c r="H4" s="364"/>
      <c r="I4" s="364"/>
      <c r="J4" s="364"/>
      <c r="K4" s="364"/>
      <c r="L4" s="364"/>
      <c r="M4" s="364"/>
      <c r="N4" s="364"/>
      <c r="O4" s="364"/>
      <c r="P4" s="364"/>
      <c r="Q4" s="43"/>
      <c r="R4" s="127"/>
    </row>
    <row r="5" spans="1:21" ht="41.25" customHeight="1" x14ac:dyDescent="0.2">
      <c r="A5" s="369" t="s">
        <v>3</v>
      </c>
      <c r="B5" s="365" t="s">
        <v>4</v>
      </c>
      <c r="C5" s="371" t="s">
        <v>5</v>
      </c>
      <c r="D5" s="371" t="s">
        <v>6</v>
      </c>
      <c r="E5" s="371" t="s">
        <v>7</v>
      </c>
      <c r="F5" s="367" t="s">
        <v>1252</v>
      </c>
      <c r="G5" s="365" t="s">
        <v>8</v>
      </c>
      <c r="H5" s="365" t="s">
        <v>9</v>
      </c>
      <c r="I5" s="365" t="s">
        <v>10</v>
      </c>
      <c r="J5" s="375" t="s">
        <v>11</v>
      </c>
      <c r="K5" s="377" t="s">
        <v>12</v>
      </c>
      <c r="L5" s="373" t="s">
        <v>13</v>
      </c>
      <c r="M5" s="374"/>
      <c r="N5" s="373" t="s">
        <v>14</v>
      </c>
      <c r="O5" s="379"/>
      <c r="P5" s="374"/>
      <c r="Q5" s="387" t="s">
        <v>15</v>
      </c>
      <c r="R5" s="440" t="s">
        <v>16</v>
      </c>
    </row>
    <row r="6" spans="1:21" ht="27.75" customHeight="1" thickBot="1" x14ac:dyDescent="0.25">
      <c r="A6" s="370"/>
      <c r="B6" s="366"/>
      <c r="C6" s="372"/>
      <c r="D6" s="372"/>
      <c r="E6" s="372"/>
      <c r="F6" s="368"/>
      <c r="G6" s="366"/>
      <c r="H6" s="366"/>
      <c r="I6" s="366"/>
      <c r="J6" s="376"/>
      <c r="K6" s="378"/>
      <c r="L6" s="2" t="s">
        <v>17</v>
      </c>
      <c r="M6" s="2" t="s">
        <v>18</v>
      </c>
      <c r="N6" s="2">
        <v>2024</v>
      </c>
      <c r="O6" s="2">
        <v>2025</v>
      </c>
      <c r="P6" s="2">
        <v>2026</v>
      </c>
      <c r="Q6" s="388"/>
      <c r="R6" s="441"/>
    </row>
    <row r="7" spans="1:21" s="36" customFormat="1" ht="25.5" hidden="1" customHeight="1" x14ac:dyDescent="0.2">
      <c r="A7" s="79" t="s">
        <v>223</v>
      </c>
      <c r="B7" s="80" t="s">
        <v>224</v>
      </c>
      <c r="C7" s="81"/>
      <c r="D7" s="81"/>
      <c r="E7" s="82"/>
      <c r="F7" s="83">
        <f>F8+F75+F217+F319</f>
        <v>17371.800000000003</v>
      </c>
      <c r="G7" s="83">
        <f>G8+G75+G217+G319</f>
        <v>19413.7</v>
      </c>
      <c r="H7" s="83">
        <f>H8+H75+H217+H319</f>
        <v>20767.2</v>
      </c>
      <c r="I7" s="83">
        <f>I8+I75+I217+I319</f>
        <v>21729.699999999997</v>
      </c>
      <c r="J7" s="84" t="str">
        <f t="shared" ref="J7" si="0">J8</f>
        <v>X</v>
      </c>
      <c r="K7" s="132" t="s">
        <v>21</v>
      </c>
      <c r="L7" s="86" t="s">
        <v>21</v>
      </c>
      <c r="M7" s="86" t="s">
        <v>21</v>
      </c>
      <c r="N7" s="86" t="s">
        <v>21</v>
      </c>
      <c r="O7" s="86" t="s">
        <v>21</v>
      </c>
      <c r="P7" s="86" t="s">
        <v>21</v>
      </c>
      <c r="Q7" s="178" t="s">
        <v>21</v>
      </c>
      <c r="R7" s="175" t="s">
        <v>21</v>
      </c>
    </row>
    <row r="8" spans="1:21" ht="48" customHeight="1" x14ac:dyDescent="0.2">
      <c r="A8" s="358" t="s">
        <v>225</v>
      </c>
      <c r="B8" s="360" t="s">
        <v>226</v>
      </c>
      <c r="C8" s="89"/>
      <c r="D8" s="89"/>
      <c r="E8" s="90"/>
      <c r="F8" s="362">
        <f>F11+F22+F34+F42+F50+F58+F67</f>
        <v>383.59999999999997</v>
      </c>
      <c r="G8" s="336">
        <f>G11+G22+G34+G42+G50+G58+G67</f>
        <v>502.69999999999993</v>
      </c>
      <c r="H8" s="336">
        <f t="shared" ref="H8:I8" si="1">H11+H22+H34+H42+H50+H58+H67</f>
        <v>462.20000000000005</v>
      </c>
      <c r="I8" s="336">
        <f t="shared" si="1"/>
        <v>489.7</v>
      </c>
      <c r="J8" s="338" t="s">
        <v>21</v>
      </c>
      <c r="K8" s="133" t="s">
        <v>227</v>
      </c>
      <c r="L8" s="95" t="s">
        <v>228</v>
      </c>
      <c r="M8" s="96" t="s">
        <v>26</v>
      </c>
      <c r="N8" s="151">
        <v>132</v>
      </c>
      <c r="O8" s="151">
        <v>131</v>
      </c>
      <c r="P8" s="151">
        <v>128</v>
      </c>
      <c r="Q8" s="179" t="s">
        <v>229</v>
      </c>
      <c r="R8" s="420" t="s">
        <v>21</v>
      </c>
    </row>
    <row r="9" spans="1:21" ht="48" customHeight="1" x14ac:dyDescent="0.2">
      <c r="A9" s="359"/>
      <c r="B9" s="361"/>
      <c r="C9" s="89"/>
      <c r="D9" s="89"/>
      <c r="E9" s="90"/>
      <c r="F9" s="386"/>
      <c r="G9" s="382"/>
      <c r="H9" s="382"/>
      <c r="I9" s="382"/>
      <c r="J9" s="339"/>
      <c r="K9" s="133" t="s">
        <v>230</v>
      </c>
      <c r="L9" s="97" t="s">
        <v>231</v>
      </c>
      <c r="M9" s="96" t="s">
        <v>26</v>
      </c>
      <c r="N9" s="151">
        <v>92.2</v>
      </c>
      <c r="O9" s="151">
        <v>92.2</v>
      </c>
      <c r="P9" s="151">
        <v>92.2</v>
      </c>
      <c r="Q9" s="179" t="s">
        <v>232</v>
      </c>
      <c r="R9" s="428"/>
    </row>
    <row r="10" spans="1:21" ht="34.5" customHeight="1" x14ac:dyDescent="0.2">
      <c r="A10" s="359"/>
      <c r="B10" s="438"/>
      <c r="C10" s="98"/>
      <c r="D10" s="98"/>
      <c r="E10" s="99"/>
      <c r="F10" s="439"/>
      <c r="G10" s="436"/>
      <c r="H10" s="436"/>
      <c r="I10" s="436"/>
      <c r="J10" s="435"/>
      <c r="K10" s="133" t="s">
        <v>233</v>
      </c>
      <c r="L10" s="97" t="s">
        <v>234</v>
      </c>
      <c r="M10" s="96" t="s">
        <v>26</v>
      </c>
      <c r="N10" s="151">
        <v>108</v>
      </c>
      <c r="O10" s="151">
        <v>107.5</v>
      </c>
      <c r="P10" s="151">
        <v>107</v>
      </c>
      <c r="Q10" s="179" t="s">
        <v>235</v>
      </c>
      <c r="R10" s="421"/>
    </row>
    <row r="11" spans="1:21" ht="37.5" customHeight="1" x14ac:dyDescent="0.2">
      <c r="A11" s="392" t="s">
        <v>1330</v>
      </c>
      <c r="B11" s="349" t="s">
        <v>236</v>
      </c>
      <c r="C11" s="352" t="s">
        <v>1199</v>
      </c>
      <c r="D11" s="352" t="s">
        <v>237</v>
      </c>
      <c r="E11" s="352" t="s">
        <v>238</v>
      </c>
      <c r="F11" s="389">
        <f>SUM(F15:F21)</f>
        <v>210.4</v>
      </c>
      <c r="G11" s="346">
        <f>SUM(G15:G21)</f>
        <v>204.7</v>
      </c>
      <c r="H11" s="346">
        <f t="shared" ref="H11:I11" si="2">SUM(H15:H21)</f>
        <v>207.5</v>
      </c>
      <c r="I11" s="346">
        <f t="shared" si="2"/>
        <v>207.5</v>
      </c>
      <c r="J11" s="355" t="s">
        <v>239</v>
      </c>
      <c r="K11" s="105" t="s">
        <v>240</v>
      </c>
      <c r="L11" s="106" t="s">
        <v>1664</v>
      </c>
      <c r="M11" s="107" t="s">
        <v>44</v>
      </c>
      <c r="N11" s="234" t="s">
        <v>241</v>
      </c>
      <c r="O11" s="234" t="s">
        <v>241</v>
      </c>
      <c r="P11" s="235" t="s">
        <v>241</v>
      </c>
      <c r="Q11" s="418" t="s">
        <v>242</v>
      </c>
      <c r="R11" s="420">
        <f>(G11-F11)/F11</f>
        <v>-2.709125475285179E-2</v>
      </c>
      <c r="S11" s="330" t="s">
        <v>1324</v>
      </c>
      <c r="T11" s="331"/>
      <c r="U11" s="331"/>
    </row>
    <row r="12" spans="1:21" ht="23.25" customHeight="1" x14ac:dyDescent="0.2">
      <c r="A12" s="393"/>
      <c r="B12" s="350"/>
      <c r="C12" s="353"/>
      <c r="D12" s="353"/>
      <c r="E12" s="353"/>
      <c r="F12" s="390"/>
      <c r="G12" s="347"/>
      <c r="H12" s="347"/>
      <c r="I12" s="347"/>
      <c r="J12" s="356"/>
      <c r="K12" s="105" t="s">
        <v>243</v>
      </c>
      <c r="L12" s="106" t="s">
        <v>1665</v>
      </c>
      <c r="M12" s="107" t="s">
        <v>44</v>
      </c>
      <c r="N12" s="234" t="s">
        <v>244</v>
      </c>
      <c r="O12" s="234" t="s">
        <v>245</v>
      </c>
      <c r="P12" s="235" t="s">
        <v>246</v>
      </c>
      <c r="Q12" s="434"/>
      <c r="R12" s="428"/>
      <c r="S12" s="412"/>
      <c r="T12" s="413"/>
      <c r="U12" s="413"/>
    </row>
    <row r="13" spans="1:21" ht="23.25" customHeight="1" x14ac:dyDescent="0.2">
      <c r="A13" s="393"/>
      <c r="B13" s="350"/>
      <c r="C13" s="353"/>
      <c r="D13" s="353"/>
      <c r="E13" s="353"/>
      <c r="F13" s="390"/>
      <c r="G13" s="347"/>
      <c r="H13" s="347"/>
      <c r="I13" s="347"/>
      <c r="J13" s="356"/>
      <c r="K13" s="105" t="s">
        <v>247</v>
      </c>
      <c r="L13" s="106" t="s">
        <v>1666</v>
      </c>
      <c r="M13" s="107" t="s">
        <v>44</v>
      </c>
      <c r="N13" s="234" t="s">
        <v>248</v>
      </c>
      <c r="O13" s="234" t="s">
        <v>248</v>
      </c>
      <c r="P13" s="235" t="s">
        <v>248</v>
      </c>
      <c r="Q13" s="434"/>
      <c r="R13" s="428"/>
      <c r="S13" s="330" t="s">
        <v>1246</v>
      </c>
      <c r="T13" s="331"/>
      <c r="U13" s="331"/>
    </row>
    <row r="14" spans="1:21" ht="23.25" customHeight="1" x14ac:dyDescent="0.2">
      <c r="A14" s="394"/>
      <c r="B14" s="351"/>
      <c r="C14" s="354"/>
      <c r="D14" s="354"/>
      <c r="E14" s="354"/>
      <c r="F14" s="391"/>
      <c r="G14" s="348"/>
      <c r="H14" s="348"/>
      <c r="I14" s="348"/>
      <c r="J14" s="357"/>
      <c r="K14" s="105" t="s">
        <v>1200</v>
      </c>
      <c r="L14" s="106" t="s">
        <v>249</v>
      </c>
      <c r="M14" s="107" t="s">
        <v>124</v>
      </c>
      <c r="N14" s="234" t="s">
        <v>250</v>
      </c>
      <c r="O14" s="234" t="s">
        <v>250</v>
      </c>
      <c r="P14" s="235" t="s">
        <v>250</v>
      </c>
      <c r="Q14" s="419"/>
      <c r="R14" s="421"/>
      <c r="S14" s="330"/>
      <c r="T14" s="331"/>
      <c r="U14" s="331"/>
    </row>
    <row r="15" spans="1:21" ht="24" x14ac:dyDescent="0.2">
      <c r="A15" s="108"/>
      <c r="B15" s="109" t="s">
        <v>36</v>
      </c>
      <c r="C15" s="110" t="s">
        <v>37</v>
      </c>
      <c r="D15" s="110" t="s">
        <v>37</v>
      </c>
      <c r="E15" s="110" t="s">
        <v>37</v>
      </c>
      <c r="F15" s="110"/>
      <c r="G15" s="111"/>
      <c r="H15" s="111"/>
      <c r="I15" s="111"/>
      <c r="J15" s="112" t="s">
        <v>37</v>
      </c>
      <c r="K15" s="136" t="s">
        <v>37</v>
      </c>
      <c r="L15" s="114" t="s">
        <v>37</v>
      </c>
      <c r="M15" s="114" t="s">
        <v>37</v>
      </c>
      <c r="N15" s="114" t="s">
        <v>37</v>
      </c>
      <c r="O15" s="114" t="s">
        <v>37</v>
      </c>
      <c r="P15" s="114" t="s">
        <v>37</v>
      </c>
      <c r="Q15" s="181" t="s">
        <v>37</v>
      </c>
      <c r="R15" s="176" t="s">
        <v>37</v>
      </c>
    </row>
    <row r="16" spans="1:21" ht="24" x14ac:dyDescent="0.2">
      <c r="A16" s="115"/>
      <c r="B16" s="109" t="s">
        <v>38</v>
      </c>
      <c r="C16" s="110" t="s">
        <v>37</v>
      </c>
      <c r="D16" s="110" t="s">
        <v>37</v>
      </c>
      <c r="E16" s="110" t="s">
        <v>37</v>
      </c>
      <c r="F16" s="110">
        <v>205.4</v>
      </c>
      <c r="G16" s="111">
        <v>198.2</v>
      </c>
      <c r="H16" s="111">
        <v>201</v>
      </c>
      <c r="I16" s="111">
        <v>201</v>
      </c>
      <c r="J16" s="112" t="s">
        <v>37</v>
      </c>
      <c r="K16" s="136" t="s">
        <v>37</v>
      </c>
      <c r="L16" s="114" t="s">
        <v>37</v>
      </c>
      <c r="M16" s="114" t="s">
        <v>37</v>
      </c>
      <c r="N16" s="114" t="s">
        <v>37</v>
      </c>
      <c r="O16" s="114" t="s">
        <v>37</v>
      </c>
      <c r="P16" s="114" t="s">
        <v>37</v>
      </c>
      <c r="Q16" s="181" t="s">
        <v>37</v>
      </c>
      <c r="R16" s="176" t="s">
        <v>37</v>
      </c>
    </row>
    <row r="17" spans="1:21" x14ac:dyDescent="0.2">
      <c r="A17" s="115"/>
      <c r="B17" s="109" t="s">
        <v>39</v>
      </c>
      <c r="C17" s="110" t="s">
        <v>37</v>
      </c>
      <c r="D17" s="110" t="s">
        <v>37</v>
      </c>
      <c r="E17" s="110" t="s">
        <v>37</v>
      </c>
      <c r="F17" s="195">
        <v>5</v>
      </c>
      <c r="G17" s="196">
        <v>6.5</v>
      </c>
      <c r="H17" s="196">
        <v>6.5</v>
      </c>
      <c r="I17" s="196">
        <v>6.5</v>
      </c>
      <c r="J17" s="112" t="s">
        <v>37</v>
      </c>
      <c r="K17" s="136" t="s">
        <v>37</v>
      </c>
      <c r="L17" s="114" t="s">
        <v>37</v>
      </c>
      <c r="M17" s="114" t="s">
        <v>37</v>
      </c>
      <c r="N17" s="114" t="s">
        <v>37</v>
      </c>
      <c r="O17" s="114" t="s">
        <v>37</v>
      </c>
      <c r="P17" s="114" t="s">
        <v>37</v>
      </c>
      <c r="Q17" s="181" t="s">
        <v>37</v>
      </c>
      <c r="R17" s="176" t="s">
        <v>37</v>
      </c>
    </row>
    <row r="18" spans="1:21" ht="24" x14ac:dyDescent="0.2">
      <c r="A18" s="115"/>
      <c r="B18" s="109" t="s">
        <v>40</v>
      </c>
      <c r="C18" s="110" t="s">
        <v>37</v>
      </c>
      <c r="D18" s="110" t="s">
        <v>37</v>
      </c>
      <c r="E18" s="110" t="s">
        <v>37</v>
      </c>
      <c r="F18" s="110"/>
      <c r="G18" s="111"/>
      <c r="H18" s="111"/>
      <c r="I18" s="111"/>
      <c r="J18" s="112" t="s">
        <v>37</v>
      </c>
      <c r="K18" s="136" t="s">
        <v>37</v>
      </c>
      <c r="L18" s="114" t="s">
        <v>37</v>
      </c>
      <c r="M18" s="114" t="s">
        <v>37</v>
      </c>
      <c r="N18" s="114" t="s">
        <v>37</v>
      </c>
      <c r="O18" s="114" t="s">
        <v>37</v>
      </c>
      <c r="P18" s="114" t="s">
        <v>37</v>
      </c>
      <c r="Q18" s="181" t="s">
        <v>37</v>
      </c>
      <c r="R18" s="176" t="s">
        <v>37</v>
      </c>
    </row>
    <row r="19" spans="1:21" x14ac:dyDescent="0.2">
      <c r="A19" s="115"/>
      <c r="B19" s="109" t="s">
        <v>41</v>
      </c>
      <c r="C19" s="110" t="s">
        <v>37</v>
      </c>
      <c r="D19" s="110" t="s">
        <v>37</v>
      </c>
      <c r="E19" s="110" t="s">
        <v>37</v>
      </c>
      <c r="F19" s="110"/>
      <c r="G19" s="111"/>
      <c r="H19" s="111"/>
      <c r="I19" s="111"/>
      <c r="J19" s="112" t="s">
        <v>37</v>
      </c>
      <c r="K19" s="136" t="s">
        <v>37</v>
      </c>
      <c r="L19" s="114" t="s">
        <v>37</v>
      </c>
      <c r="M19" s="114" t="s">
        <v>37</v>
      </c>
      <c r="N19" s="114" t="s">
        <v>37</v>
      </c>
      <c r="O19" s="114" t="s">
        <v>37</v>
      </c>
      <c r="P19" s="114" t="s">
        <v>37</v>
      </c>
      <c r="Q19" s="181" t="s">
        <v>37</v>
      </c>
      <c r="R19" s="176" t="s">
        <v>37</v>
      </c>
    </row>
    <row r="20" spans="1:21" x14ac:dyDescent="0.2">
      <c r="A20" s="115"/>
      <c r="B20" s="109" t="s">
        <v>42</v>
      </c>
      <c r="C20" s="110" t="s">
        <v>37</v>
      </c>
      <c r="D20" s="110" t="s">
        <v>37</v>
      </c>
      <c r="E20" s="110" t="s">
        <v>37</v>
      </c>
      <c r="F20" s="110"/>
      <c r="G20" s="111"/>
      <c r="H20" s="111"/>
      <c r="I20" s="111"/>
      <c r="J20" s="112" t="s">
        <v>37</v>
      </c>
      <c r="K20" s="136" t="s">
        <v>37</v>
      </c>
      <c r="L20" s="114" t="s">
        <v>37</v>
      </c>
      <c r="M20" s="114" t="s">
        <v>37</v>
      </c>
      <c r="N20" s="114" t="s">
        <v>37</v>
      </c>
      <c r="O20" s="114" t="s">
        <v>37</v>
      </c>
      <c r="P20" s="114" t="s">
        <v>37</v>
      </c>
      <c r="Q20" s="181" t="s">
        <v>37</v>
      </c>
      <c r="R20" s="176" t="s">
        <v>37</v>
      </c>
    </row>
    <row r="21" spans="1:21" x14ac:dyDescent="0.2">
      <c r="A21" s="115"/>
      <c r="B21" s="109" t="s">
        <v>43</v>
      </c>
      <c r="C21" s="110" t="s">
        <v>37</v>
      </c>
      <c r="D21" s="110" t="s">
        <v>37</v>
      </c>
      <c r="E21" s="110" t="s">
        <v>37</v>
      </c>
      <c r="F21" s="110"/>
      <c r="G21" s="111"/>
      <c r="H21" s="111"/>
      <c r="I21" s="111"/>
      <c r="J21" s="112" t="s">
        <v>37</v>
      </c>
      <c r="K21" s="136" t="s">
        <v>37</v>
      </c>
      <c r="L21" s="114" t="s">
        <v>37</v>
      </c>
      <c r="M21" s="114" t="s">
        <v>37</v>
      </c>
      <c r="N21" s="114" t="s">
        <v>37</v>
      </c>
      <c r="O21" s="114" t="s">
        <v>37</v>
      </c>
      <c r="P21" s="114" t="s">
        <v>37</v>
      </c>
      <c r="Q21" s="181" t="s">
        <v>37</v>
      </c>
      <c r="R21" s="176" t="s">
        <v>37</v>
      </c>
    </row>
    <row r="22" spans="1:21" ht="28.5" customHeight="1" x14ac:dyDescent="0.2">
      <c r="A22" s="424" t="s">
        <v>1714</v>
      </c>
      <c r="B22" s="349" t="s">
        <v>252</v>
      </c>
      <c r="C22" s="352" t="s">
        <v>1325</v>
      </c>
      <c r="D22" s="352" t="s">
        <v>1326</v>
      </c>
      <c r="E22" s="352" t="s">
        <v>253</v>
      </c>
      <c r="F22" s="389">
        <f>SUM(F27:F33)</f>
        <v>52.6</v>
      </c>
      <c r="G22" s="346">
        <f>SUM(G27:G33)</f>
        <v>54.6</v>
      </c>
      <c r="H22" s="346">
        <f t="shared" ref="H22:I22" si="3">SUM(H27:H33)</f>
        <v>54.6</v>
      </c>
      <c r="I22" s="346">
        <f t="shared" si="3"/>
        <v>54.6</v>
      </c>
      <c r="J22" s="355" t="s">
        <v>254</v>
      </c>
      <c r="K22" s="105" t="s">
        <v>1202</v>
      </c>
      <c r="L22" s="106" t="s">
        <v>256</v>
      </c>
      <c r="M22" s="107" t="s">
        <v>44</v>
      </c>
      <c r="N22" s="234" t="s">
        <v>174</v>
      </c>
      <c r="O22" s="234" t="s">
        <v>174</v>
      </c>
      <c r="P22" s="234" t="s">
        <v>174</v>
      </c>
      <c r="Q22" s="418" t="s">
        <v>1201</v>
      </c>
      <c r="R22" s="420">
        <f>(G22-F22)/F22</f>
        <v>3.8022813688212927E-2</v>
      </c>
      <c r="S22" s="330" t="s">
        <v>1327</v>
      </c>
      <c r="T22" s="331"/>
      <c r="U22" s="331"/>
    </row>
    <row r="23" spans="1:21" ht="24" x14ac:dyDescent="0.2">
      <c r="A23" s="446"/>
      <c r="B23" s="350"/>
      <c r="C23" s="353"/>
      <c r="D23" s="353"/>
      <c r="E23" s="353"/>
      <c r="F23" s="390"/>
      <c r="G23" s="347"/>
      <c r="H23" s="347"/>
      <c r="I23" s="347"/>
      <c r="J23" s="356"/>
      <c r="K23" s="105" t="s">
        <v>1203</v>
      </c>
      <c r="L23" s="106" t="s">
        <v>258</v>
      </c>
      <c r="M23" s="107" t="s">
        <v>124</v>
      </c>
      <c r="N23" s="234" t="s">
        <v>259</v>
      </c>
      <c r="O23" s="234" t="s">
        <v>83</v>
      </c>
      <c r="P23" s="235" t="s">
        <v>260</v>
      </c>
      <c r="Q23" s="434"/>
      <c r="R23" s="428"/>
      <c r="S23" s="412"/>
      <c r="T23" s="413"/>
      <c r="U23" s="413"/>
    </row>
    <row r="24" spans="1:21" ht="83.45" customHeight="1" x14ac:dyDescent="0.2">
      <c r="A24" s="446"/>
      <c r="B24" s="350"/>
      <c r="C24" s="353"/>
      <c r="D24" s="353"/>
      <c r="E24" s="353"/>
      <c r="F24" s="390"/>
      <c r="G24" s="347"/>
      <c r="H24" s="347"/>
      <c r="I24" s="347"/>
      <c r="J24" s="356"/>
      <c r="K24" s="105" t="s">
        <v>1204</v>
      </c>
      <c r="L24" s="106" t="s">
        <v>261</v>
      </c>
      <c r="M24" s="107" t="s">
        <v>124</v>
      </c>
      <c r="N24" s="234" t="s">
        <v>262</v>
      </c>
      <c r="O24" s="234" t="s">
        <v>263</v>
      </c>
      <c r="P24" s="235" t="s">
        <v>264</v>
      </c>
      <c r="Q24" s="434"/>
      <c r="R24" s="428"/>
    </row>
    <row r="25" spans="1:21" ht="57.75" customHeight="1" x14ac:dyDescent="0.2">
      <c r="A25" s="446"/>
      <c r="B25" s="350"/>
      <c r="C25" s="353"/>
      <c r="D25" s="353"/>
      <c r="E25" s="353"/>
      <c r="F25" s="390"/>
      <c r="G25" s="347"/>
      <c r="H25" s="347"/>
      <c r="I25" s="347"/>
      <c r="J25" s="356"/>
      <c r="K25" s="105" t="s">
        <v>1205</v>
      </c>
      <c r="L25" s="106" t="s">
        <v>265</v>
      </c>
      <c r="M25" s="107" t="s">
        <v>124</v>
      </c>
      <c r="N25" s="234" t="s">
        <v>266</v>
      </c>
      <c r="O25" s="234" t="s">
        <v>267</v>
      </c>
      <c r="P25" s="235" t="s">
        <v>268</v>
      </c>
      <c r="Q25" s="434"/>
      <c r="R25" s="428"/>
    </row>
    <row r="26" spans="1:21" ht="57.75" customHeight="1" x14ac:dyDescent="0.2">
      <c r="A26" s="425"/>
      <c r="B26" s="351"/>
      <c r="C26" s="354"/>
      <c r="D26" s="354"/>
      <c r="E26" s="354"/>
      <c r="F26" s="391"/>
      <c r="G26" s="348"/>
      <c r="H26" s="348"/>
      <c r="I26" s="348"/>
      <c r="J26" s="357"/>
      <c r="K26" s="119" t="s">
        <v>1748</v>
      </c>
      <c r="L26" s="106" t="s">
        <v>1747</v>
      </c>
      <c r="M26" s="107" t="s">
        <v>124</v>
      </c>
      <c r="N26" s="234" t="s">
        <v>52</v>
      </c>
      <c r="O26" s="234" t="s">
        <v>52</v>
      </c>
      <c r="P26" s="235" t="s">
        <v>52</v>
      </c>
      <c r="Q26" s="419"/>
      <c r="R26" s="274"/>
    </row>
    <row r="27" spans="1:21" ht="24" x14ac:dyDescent="0.2">
      <c r="A27" s="108"/>
      <c r="B27" s="109" t="s">
        <v>36</v>
      </c>
      <c r="C27" s="110" t="s">
        <v>37</v>
      </c>
      <c r="D27" s="110" t="s">
        <v>37</v>
      </c>
      <c r="E27" s="110" t="s">
        <v>37</v>
      </c>
      <c r="F27" s="110">
        <v>22.3</v>
      </c>
      <c r="G27" s="111">
        <v>24.3</v>
      </c>
      <c r="H27" s="111">
        <v>24.3</v>
      </c>
      <c r="I27" s="111">
        <v>24.3</v>
      </c>
      <c r="J27" s="112" t="s">
        <v>37</v>
      </c>
      <c r="K27" s="136" t="s">
        <v>37</v>
      </c>
      <c r="L27" s="114" t="s">
        <v>37</v>
      </c>
      <c r="M27" s="114" t="s">
        <v>37</v>
      </c>
      <c r="N27" s="114" t="s">
        <v>37</v>
      </c>
      <c r="O27" s="114" t="s">
        <v>37</v>
      </c>
      <c r="P27" s="114" t="s">
        <v>37</v>
      </c>
      <c r="Q27" s="181" t="s">
        <v>37</v>
      </c>
      <c r="R27" s="176" t="s">
        <v>37</v>
      </c>
    </row>
    <row r="28" spans="1:21" ht="24" x14ac:dyDescent="0.2">
      <c r="A28" s="115"/>
      <c r="B28" s="109" t="s">
        <v>38</v>
      </c>
      <c r="C28" s="110" t="s">
        <v>37</v>
      </c>
      <c r="D28" s="110" t="s">
        <v>37</v>
      </c>
      <c r="E28" s="110" t="s">
        <v>37</v>
      </c>
      <c r="F28" s="110"/>
      <c r="G28" s="111"/>
      <c r="H28" s="111"/>
      <c r="I28" s="111"/>
      <c r="J28" s="112" t="s">
        <v>37</v>
      </c>
      <c r="K28" s="136" t="s">
        <v>37</v>
      </c>
      <c r="L28" s="114" t="s">
        <v>37</v>
      </c>
      <c r="M28" s="114" t="s">
        <v>37</v>
      </c>
      <c r="N28" s="114" t="s">
        <v>37</v>
      </c>
      <c r="O28" s="114" t="s">
        <v>37</v>
      </c>
      <c r="P28" s="114" t="s">
        <v>37</v>
      </c>
      <c r="Q28" s="181" t="s">
        <v>37</v>
      </c>
      <c r="R28" s="176" t="s">
        <v>37</v>
      </c>
    </row>
    <row r="29" spans="1:21" x14ac:dyDescent="0.2">
      <c r="A29" s="115"/>
      <c r="B29" s="109" t="s">
        <v>39</v>
      </c>
      <c r="C29" s="110" t="s">
        <v>37</v>
      </c>
      <c r="D29" s="110" t="s">
        <v>37</v>
      </c>
      <c r="E29" s="110" t="s">
        <v>37</v>
      </c>
      <c r="F29" s="110">
        <v>30.3</v>
      </c>
      <c r="G29" s="111">
        <v>30.3</v>
      </c>
      <c r="H29" s="111">
        <v>30.3</v>
      </c>
      <c r="I29" s="111">
        <v>30.3</v>
      </c>
      <c r="J29" s="112" t="s">
        <v>37</v>
      </c>
      <c r="K29" s="136" t="s">
        <v>37</v>
      </c>
      <c r="L29" s="114" t="s">
        <v>37</v>
      </c>
      <c r="M29" s="114" t="s">
        <v>37</v>
      </c>
      <c r="N29" s="114" t="s">
        <v>37</v>
      </c>
      <c r="O29" s="114" t="s">
        <v>37</v>
      </c>
      <c r="P29" s="114" t="s">
        <v>37</v>
      </c>
      <c r="Q29" s="181" t="s">
        <v>37</v>
      </c>
      <c r="R29" s="176" t="s">
        <v>37</v>
      </c>
    </row>
    <row r="30" spans="1:21" ht="24" x14ac:dyDescent="0.2">
      <c r="A30" s="115"/>
      <c r="B30" s="109" t="s">
        <v>40</v>
      </c>
      <c r="C30" s="110" t="s">
        <v>37</v>
      </c>
      <c r="D30" s="110" t="s">
        <v>37</v>
      </c>
      <c r="E30" s="110" t="s">
        <v>37</v>
      </c>
      <c r="F30" s="110"/>
      <c r="G30" s="111"/>
      <c r="H30" s="111"/>
      <c r="I30" s="111"/>
      <c r="J30" s="112" t="s">
        <v>37</v>
      </c>
      <c r="K30" s="136" t="s">
        <v>37</v>
      </c>
      <c r="L30" s="114" t="s">
        <v>37</v>
      </c>
      <c r="M30" s="114" t="s">
        <v>37</v>
      </c>
      <c r="N30" s="114" t="s">
        <v>37</v>
      </c>
      <c r="O30" s="114" t="s">
        <v>37</v>
      </c>
      <c r="P30" s="114" t="s">
        <v>37</v>
      </c>
      <c r="Q30" s="181" t="s">
        <v>37</v>
      </c>
      <c r="R30" s="176" t="s">
        <v>37</v>
      </c>
    </row>
    <row r="31" spans="1:21" x14ac:dyDescent="0.2">
      <c r="A31" s="115"/>
      <c r="B31" s="109" t="s">
        <v>41</v>
      </c>
      <c r="C31" s="110" t="s">
        <v>37</v>
      </c>
      <c r="D31" s="110" t="s">
        <v>37</v>
      </c>
      <c r="E31" s="110" t="s">
        <v>37</v>
      </c>
      <c r="F31" s="110"/>
      <c r="G31" s="111"/>
      <c r="H31" s="111"/>
      <c r="I31" s="111"/>
      <c r="J31" s="112" t="s">
        <v>37</v>
      </c>
      <c r="K31" s="136" t="s">
        <v>37</v>
      </c>
      <c r="L31" s="114" t="s">
        <v>37</v>
      </c>
      <c r="M31" s="114" t="s">
        <v>37</v>
      </c>
      <c r="N31" s="114" t="s">
        <v>37</v>
      </c>
      <c r="O31" s="114" t="s">
        <v>37</v>
      </c>
      <c r="P31" s="114" t="s">
        <v>37</v>
      </c>
      <c r="Q31" s="181" t="s">
        <v>37</v>
      </c>
      <c r="R31" s="176" t="s">
        <v>37</v>
      </c>
    </row>
    <row r="32" spans="1:21" x14ac:dyDescent="0.2">
      <c r="A32" s="115"/>
      <c r="B32" s="109" t="s">
        <v>42</v>
      </c>
      <c r="C32" s="110" t="s">
        <v>37</v>
      </c>
      <c r="D32" s="110" t="s">
        <v>37</v>
      </c>
      <c r="E32" s="110" t="s">
        <v>37</v>
      </c>
      <c r="F32" s="110"/>
      <c r="G32" s="111"/>
      <c r="H32" s="111"/>
      <c r="I32" s="111"/>
      <c r="J32" s="112" t="s">
        <v>37</v>
      </c>
      <c r="K32" s="136" t="s">
        <v>37</v>
      </c>
      <c r="L32" s="114" t="s">
        <v>37</v>
      </c>
      <c r="M32" s="114" t="s">
        <v>37</v>
      </c>
      <c r="N32" s="114" t="s">
        <v>37</v>
      </c>
      <c r="O32" s="114" t="s">
        <v>37</v>
      </c>
      <c r="P32" s="114" t="s">
        <v>37</v>
      </c>
      <c r="Q32" s="181" t="s">
        <v>37</v>
      </c>
      <c r="R32" s="176" t="s">
        <v>37</v>
      </c>
    </row>
    <row r="33" spans="1:21" x14ac:dyDescent="0.2">
      <c r="A33" s="115"/>
      <c r="B33" s="109" t="s">
        <v>43</v>
      </c>
      <c r="C33" s="110" t="s">
        <v>37</v>
      </c>
      <c r="D33" s="110" t="s">
        <v>37</v>
      </c>
      <c r="E33" s="110" t="s">
        <v>37</v>
      </c>
      <c r="F33" s="110"/>
      <c r="G33" s="111"/>
      <c r="H33" s="111"/>
      <c r="I33" s="111"/>
      <c r="J33" s="112" t="s">
        <v>37</v>
      </c>
      <c r="K33" s="136" t="s">
        <v>37</v>
      </c>
      <c r="L33" s="114" t="s">
        <v>37</v>
      </c>
      <c r="M33" s="114" t="s">
        <v>37</v>
      </c>
      <c r="N33" s="114" t="s">
        <v>37</v>
      </c>
      <c r="O33" s="114" t="s">
        <v>37</v>
      </c>
      <c r="P33" s="114" t="s">
        <v>37</v>
      </c>
      <c r="Q33" s="181" t="s">
        <v>37</v>
      </c>
      <c r="R33" s="176" t="s">
        <v>37</v>
      </c>
    </row>
    <row r="34" spans="1:21" ht="47.25" customHeight="1" x14ac:dyDescent="0.2">
      <c r="A34" s="105" t="s">
        <v>251</v>
      </c>
      <c r="B34" s="116" t="s">
        <v>270</v>
      </c>
      <c r="C34" s="101" t="s">
        <v>271</v>
      </c>
      <c r="D34" s="101" t="s">
        <v>272</v>
      </c>
      <c r="E34" s="101" t="s">
        <v>238</v>
      </c>
      <c r="F34" s="102">
        <f>SUM(F35:F41)</f>
        <v>65.5</v>
      </c>
      <c r="G34" s="103">
        <f>SUM(G35:G41)</f>
        <v>83.5</v>
      </c>
      <c r="H34" s="103">
        <f t="shared" ref="H34" si="4">SUM(H35:H41)</f>
        <v>83.5</v>
      </c>
      <c r="I34" s="103">
        <f t="shared" ref="I34" si="5">SUM(I35:I41)</f>
        <v>83.5</v>
      </c>
      <c r="J34" s="118" t="s">
        <v>273</v>
      </c>
      <c r="K34" s="119" t="s">
        <v>255</v>
      </c>
      <c r="L34" s="106" t="s">
        <v>275</v>
      </c>
      <c r="M34" s="107" t="s">
        <v>124</v>
      </c>
      <c r="N34" s="234" t="s">
        <v>52</v>
      </c>
      <c r="O34" s="234" t="s">
        <v>90</v>
      </c>
      <c r="P34" s="235" t="s">
        <v>90</v>
      </c>
      <c r="Q34" s="182" t="s">
        <v>1206</v>
      </c>
      <c r="R34" s="131">
        <f>(G34-F34)/F34</f>
        <v>0.27480916030534353</v>
      </c>
      <c r="S34" s="412"/>
      <c r="T34" s="413"/>
      <c r="U34" s="413"/>
    </row>
    <row r="35" spans="1:21" ht="24" x14ac:dyDescent="0.2">
      <c r="A35" s="108"/>
      <c r="B35" s="109" t="s">
        <v>36</v>
      </c>
      <c r="C35" s="110" t="s">
        <v>37</v>
      </c>
      <c r="D35" s="110" t="s">
        <v>37</v>
      </c>
      <c r="E35" s="110" t="s">
        <v>37</v>
      </c>
      <c r="F35" s="110">
        <v>65.5</v>
      </c>
      <c r="G35" s="111">
        <v>83.5</v>
      </c>
      <c r="H35" s="111">
        <v>83.5</v>
      </c>
      <c r="I35" s="111">
        <v>83.5</v>
      </c>
      <c r="J35" s="112" t="s">
        <v>37</v>
      </c>
      <c r="K35" s="136" t="s">
        <v>37</v>
      </c>
      <c r="L35" s="114" t="s">
        <v>37</v>
      </c>
      <c r="M35" s="114" t="s">
        <v>37</v>
      </c>
      <c r="N35" s="114" t="s">
        <v>37</v>
      </c>
      <c r="O35" s="114" t="s">
        <v>37</v>
      </c>
      <c r="P35" s="114" t="s">
        <v>37</v>
      </c>
      <c r="Q35" s="181" t="s">
        <v>37</v>
      </c>
      <c r="R35" s="176" t="s">
        <v>37</v>
      </c>
    </row>
    <row r="36" spans="1:21" ht="24" x14ac:dyDescent="0.2">
      <c r="A36" s="115"/>
      <c r="B36" s="109" t="s">
        <v>38</v>
      </c>
      <c r="C36" s="110" t="s">
        <v>37</v>
      </c>
      <c r="D36" s="110" t="s">
        <v>37</v>
      </c>
      <c r="E36" s="110" t="s">
        <v>37</v>
      </c>
      <c r="F36" s="110"/>
      <c r="G36" s="111"/>
      <c r="H36" s="111"/>
      <c r="I36" s="111"/>
      <c r="J36" s="112" t="s">
        <v>37</v>
      </c>
      <c r="K36" s="136" t="s">
        <v>37</v>
      </c>
      <c r="L36" s="114" t="s">
        <v>37</v>
      </c>
      <c r="M36" s="114" t="s">
        <v>37</v>
      </c>
      <c r="N36" s="114" t="s">
        <v>37</v>
      </c>
      <c r="O36" s="114" t="s">
        <v>37</v>
      </c>
      <c r="P36" s="114" t="s">
        <v>37</v>
      </c>
      <c r="Q36" s="181" t="s">
        <v>37</v>
      </c>
      <c r="R36" s="176" t="s">
        <v>37</v>
      </c>
    </row>
    <row r="37" spans="1:21" x14ac:dyDescent="0.2">
      <c r="A37" s="115"/>
      <c r="B37" s="109" t="s">
        <v>39</v>
      </c>
      <c r="C37" s="110" t="s">
        <v>37</v>
      </c>
      <c r="D37" s="110" t="s">
        <v>37</v>
      </c>
      <c r="E37" s="110" t="s">
        <v>37</v>
      </c>
      <c r="F37" s="110"/>
      <c r="G37" s="111"/>
      <c r="H37" s="111"/>
      <c r="I37" s="111"/>
      <c r="J37" s="112" t="s">
        <v>37</v>
      </c>
      <c r="K37" s="136" t="s">
        <v>37</v>
      </c>
      <c r="L37" s="114" t="s">
        <v>37</v>
      </c>
      <c r="M37" s="114" t="s">
        <v>37</v>
      </c>
      <c r="N37" s="114" t="s">
        <v>37</v>
      </c>
      <c r="O37" s="114" t="s">
        <v>37</v>
      </c>
      <c r="P37" s="114" t="s">
        <v>37</v>
      </c>
      <c r="Q37" s="181" t="s">
        <v>37</v>
      </c>
      <c r="R37" s="176" t="s">
        <v>37</v>
      </c>
    </row>
    <row r="38" spans="1:21" ht="24" x14ac:dyDescent="0.2">
      <c r="A38" s="115"/>
      <c r="B38" s="109" t="s">
        <v>40</v>
      </c>
      <c r="C38" s="110" t="s">
        <v>37</v>
      </c>
      <c r="D38" s="110" t="s">
        <v>37</v>
      </c>
      <c r="E38" s="110" t="s">
        <v>37</v>
      </c>
      <c r="F38" s="110"/>
      <c r="G38" s="111"/>
      <c r="H38" s="111"/>
      <c r="I38" s="111"/>
      <c r="J38" s="112" t="s">
        <v>37</v>
      </c>
      <c r="K38" s="136" t="s">
        <v>37</v>
      </c>
      <c r="L38" s="114" t="s">
        <v>37</v>
      </c>
      <c r="M38" s="114" t="s">
        <v>37</v>
      </c>
      <c r="N38" s="114" t="s">
        <v>37</v>
      </c>
      <c r="O38" s="114" t="s">
        <v>37</v>
      </c>
      <c r="P38" s="114" t="s">
        <v>37</v>
      </c>
      <c r="Q38" s="181" t="s">
        <v>37</v>
      </c>
      <c r="R38" s="176" t="s">
        <v>37</v>
      </c>
    </row>
    <row r="39" spans="1:21" x14ac:dyDescent="0.2">
      <c r="A39" s="115"/>
      <c r="B39" s="109" t="s">
        <v>41</v>
      </c>
      <c r="C39" s="110" t="s">
        <v>37</v>
      </c>
      <c r="D39" s="110" t="s">
        <v>37</v>
      </c>
      <c r="E39" s="110" t="s">
        <v>37</v>
      </c>
      <c r="F39" s="110"/>
      <c r="G39" s="111"/>
      <c r="H39" s="111"/>
      <c r="I39" s="111"/>
      <c r="J39" s="112" t="s">
        <v>37</v>
      </c>
      <c r="K39" s="136" t="s">
        <v>37</v>
      </c>
      <c r="L39" s="114" t="s">
        <v>37</v>
      </c>
      <c r="M39" s="114" t="s">
        <v>37</v>
      </c>
      <c r="N39" s="114" t="s">
        <v>37</v>
      </c>
      <c r="O39" s="114" t="s">
        <v>37</v>
      </c>
      <c r="P39" s="114" t="s">
        <v>37</v>
      </c>
      <c r="Q39" s="181" t="s">
        <v>37</v>
      </c>
      <c r="R39" s="176" t="s">
        <v>37</v>
      </c>
    </row>
    <row r="40" spans="1:21" x14ac:dyDescent="0.2">
      <c r="A40" s="115"/>
      <c r="B40" s="109" t="s">
        <v>42</v>
      </c>
      <c r="C40" s="110" t="s">
        <v>37</v>
      </c>
      <c r="D40" s="110" t="s">
        <v>37</v>
      </c>
      <c r="E40" s="110" t="s">
        <v>37</v>
      </c>
      <c r="F40" s="110"/>
      <c r="G40" s="111"/>
      <c r="H40" s="111"/>
      <c r="I40" s="111"/>
      <c r="J40" s="112" t="s">
        <v>37</v>
      </c>
      <c r="K40" s="136" t="s">
        <v>37</v>
      </c>
      <c r="L40" s="114" t="s">
        <v>37</v>
      </c>
      <c r="M40" s="114" t="s">
        <v>37</v>
      </c>
      <c r="N40" s="114" t="s">
        <v>37</v>
      </c>
      <c r="O40" s="114" t="s">
        <v>37</v>
      </c>
      <c r="P40" s="114" t="s">
        <v>37</v>
      </c>
      <c r="Q40" s="181" t="s">
        <v>37</v>
      </c>
      <c r="R40" s="176" t="s">
        <v>37</v>
      </c>
    </row>
    <row r="41" spans="1:21" x14ac:dyDescent="0.2">
      <c r="A41" s="115"/>
      <c r="B41" s="109" t="s">
        <v>43</v>
      </c>
      <c r="C41" s="110" t="s">
        <v>37</v>
      </c>
      <c r="D41" s="110" t="s">
        <v>37</v>
      </c>
      <c r="E41" s="110" t="s">
        <v>37</v>
      </c>
      <c r="F41" s="110"/>
      <c r="G41" s="111"/>
      <c r="H41" s="111"/>
      <c r="I41" s="111"/>
      <c r="J41" s="112" t="s">
        <v>37</v>
      </c>
      <c r="K41" s="136" t="s">
        <v>37</v>
      </c>
      <c r="L41" s="114" t="s">
        <v>37</v>
      </c>
      <c r="M41" s="114" t="s">
        <v>37</v>
      </c>
      <c r="N41" s="114" t="s">
        <v>37</v>
      </c>
      <c r="O41" s="114" t="s">
        <v>37</v>
      </c>
      <c r="P41" s="114" t="s">
        <v>37</v>
      </c>
      <c r="Q41" s="181" t="s">
        <v>37</v>
      </c>
      <c r="R41" s="176" t="s">
        <v>37</v>
      </c>
    </row>
    <row r="42" spans="1:21" ht="54.75" customHeight="1" x14ac:dyDescent="0.2">
      <c r="A42" s="149" t="s">
        <v>1207</v>
      </c>
      <c r="B42" s="100" t="s">
        <v>276</v>
      </c>
      <c r="C42" s="101" t="s">
        <v>277</v>
      </c>
      <c r="D42" s="101" t="s">
        <v>237</v>
      </c>
      <c r="E42" s="101" t="s">
        <v>238</v>
      </c>
      <c r="F42" s="102">
        <f>SUM(F43:F49)</f>
        <v>43.7</v>
      </c>
      <c r="G42" s="103">
        <f>SUM(G43:G49)</f>
        <v>61.7</v>
      </c>
      <c r="H42" s="103">
        <f t="shared" ref="H42:I42" si="6">SUM(H43:H49)</f>
        <v>61.7</v>
      </c>
      <c r="I42" s="103">
        <f t="shared" si="6"/>
        <v>61.7</v>
      </c>
      <c r="J42" s="104" t="s">
        <v>239</v>
      </c>
      <c r="K42" s="119" t="s">
        <v>269</v>
      </c>
      <c r="L42" s="106" t="s">
        <v>1247</v>
      </c>
      <c r="M42" s="107" t="s">
        <v>44</v>
      </c>
      <c r="N42" s="234" t="s">
        <v>1485</v>
      </c>
      <c r="O42" s="234" t="s">
        <v>533</v>
      </c>
      <c r="P42" s="234" t="s">
        <v>248</v>
      </c>
      <c r="Q42" s="180" t="s">
        <v>257</v>
      </c>
      <c r="R42" s="131">
        <f>(G42-F42)/F42</f>
        <v>0.41189931350114412</v>
      </c>
      <c r="S42" s="330" t="s">
        <v>1246</v>
      </c>
      <c r="T42" s="331"/>
      <c r="U42" s="331"/>
    </row>
    <row r="43" spans="1:21" ht="24" x14ac:dyDescent="0.2">
      <c r="A43" s="108"/>
      <c r="B43" s="109" t="s">
        <v>36</v>
      </c>
      <c r="C43" s="110" t="s">
        <v>37</v>
      </c>
      <c r="D43" s="110" t="s">
        <v>37</v>
      </c>
      <c r="E43" s="110" t="s">
        <v>37</v>
      </c>
      <c r="F43" s="110"/>
      <c r="G43" s="111"/>
      <c r="H43" s="111"/>
      <c r="I43" s="111"/>
      <c r="J43" s="112" t="s">
        <v>37</v>
      </c>
      <c r="K43" s="136" t="s">
        <v>37</v>
      </c>
      <c r="L43" s="114" t="s">
        <v>37</v>
      </c>
      <c r="M43" s="114" t="s">
        <v>37</v>
      </c>
      <c r="N43" s="114" t="s">
        <v>37</v>
      </c>
      <c r="O43" s="114" t="s">
        <v>37</v>
      </c>
      <c r="P43" s="114" t="s">
        <v>37</v>
      </c>
      <c r="Q43" s="181" t="s">
        <v>37</v>
      </c>
      <c r="R43" s="176" t="s">
        <v>37</v>
      </c>
    </row>
    <row r="44" spans="1:21" ht="24" x14ac:dyDescent="0.2">
      <c r="A44" s="115"/>
      <c r="B44" s="109" t="s">
        <v>38</v>
      </c>
      <c r="C44" s="110" t="s">
        <v>37</v>
      </c>
      <c r="D44" s="110" t="s">
        <v>37</v>
      </c>
      <c r="E44" s="110" t="s">
        <v>37</v>
      </c>
      <c r="F44" s="110">
        <v>43.7</v>
      </c>
      <c r="G44" s="111">
        <v>61.7</v>
      </c>
      <c r="H44" s="111">
        <v>61.7</v>
      </c>
      <c r="I44" s="111">
        <v>61.7</v>
      </c>
      <c r="J44" s="112" t="s">
        <v>37</v>
      </c>
      <c r="K44" s="136" t="s">
        <v>37</v>
      </c>
      <c r="L44" s="114" t="s">
        <v>37</v>
      </c>
      <c r="M44" s="114" t="s">
        <v>37</v>
      </c>
      <c r="N44" s="114" t="s">
        <v>37</v>
      </c>
      <c r="O44" s="114" t="s">
        <v>37</v>
      </c>
      <c r="P44" s="114" t="s">
        <v>37</v>
      </c>
      <c r="Q44" s="181" t="s">
        <v>37</v>
      </c>
      <c r="R44" s="176" t="s">
        <v>37</v>
      </c>
    </row>
    <row r="45" spans="1:21" x14ac:dyDescent="0.2">
      <c r="A45" s="115"/>
      <c r="B45" s="109" t="s">
        <v>39</v>
      </c>
      <c r="C45" s="110" t="s">
        <v>37</v>
      </c>
      <c r="D45" s="110" t="s">
        <v>37</v>
      </c>
      <c r="E45" s="110" t="s">
        <v>37</v>
      </c>
      <c r="F45" s="110"/>
      <c r="G45" s="111"/>
      <c r="H45" s="111"/>
      <c r="I45" s="111"/>
      <c r="J45" s="112" t="s">
        <v>37</v>
      </c>
      <c r="K45" s="136" t="s">
        <v>37</v>
      </c>
      <c r="L45" s="114" t="s">
        <v>37</v>
      </c>
      <c r="M45" s="114" t="s">
        <v>37</v>
      </c>
      <c r="N45" s="114" t="s">
        <v>37</v>
      </c>
      <c r="O45" s="114" t="s">
        <v>37</v>
      </c>
      <c r="P45" s="114" t="s">
        <v>37</v>
      </c>
      <c r="Q45" s="181" t="s">
        <v>37</v>
      </c>
      <c r="R45" s="176" t="s">
        <v>37</v>
      </c>
    </row>
    <row r="46" spans="1:21" ht="24" x14ac:dyDescent="0.2">
      <c r="A46" s="115"/>
      <c r="B46" s="109" t="s">
        <v>40</v>
      </c>
      <c r="C46" s="110" t="s">
        <v>37</v>
      </c>
      <c r="D46" s="110" t="s">
        <v>37</v>
      </c>
      <c r="E46" s="110" t="s">
        <v>37</v>
      </c>
      <c r="F46" s="110"/>
      <c r="G46" s="111"/>
      <c r="H46" s="111"/>
      <c r="I46" s="111"/>
      <c r="J46" s="112" t="s">
        <v>37</v>
      </c>
      <c r="K46" s="136" t="s">
        <v>37</v>
      </c>
      <c r="L46" s="114" t="s">
        <v>37</v>
      </c>
      <c r="M46" s="114" t="s">
        <v>37</v>
      </c>
      <c r="N46" s="114" t="s">
        <v>37</v>
      </c>
      <c r="O46" s="114" t="s">
        <v>37</v>
      </c>
      <c r="P46" s="114" t="s">
        <v>37</v>
      </c>
      <c r="Q46" s="181" t="s">
        <v>37</v>
      </c>
      <c r="R46" s="176" t="s">
        <v>37</v>
      </c>
    </row>
    <row r="47" spans="1:21" x14ac:dyDescent="0.2">
      <c r="A47" s="115"/>
      <c r="B47" s="109" t="s">
        <v>41</v>
      </c>
      <c r="C47" s="110" t="s">
        <v>37</v>
      </c>
      <c r="D47" s="110" t="s">
        <v>37</v>
      </c>
      <c r="E47" s="110" t="s">
        <v>37</v>
      </c>
      <c r="F47" s="110"/>
      <c r="G47" s="111"/>
      <c r="H47" s="111"/>
      <c r="I47" s="111"/>
      <c r="J47" s="112" t="s">
        <v>37</v>
      </c>
      <c r="K47" s="136" t="s">
        <v>37</v>
      </c>
      <c r="L47" s="114" t="s">
        <v>37</v>
      </c>
      <c r="M47" s="114" t="s">
        <v>37</v>
      </c>
      <c r="N47" s="114" t="s">
        <v>37</v>
      </c>
      <c r="O47" s="114" t="s">
        <v>37</v>
      </c>
      <c r="P47" s="114" t="s">
        <v>37</v>
      </c>
      <c r="Q47" s="181" t="s">
        <v>37</v>
      </c>
      <c r="R47" s="176" t="s">
        <v>37</v>
      </c>
    </row>
    <row r="48" spans="1:21" x14ac:dyDescent="0.2">
      <c r="A48" s="115"/>
      <c r="B48" s="109" t="s">
        <v>42</v>
      </c>
      <c r="C48" s="110" t="s">
        <v>37</v>
      </c>
      <c r="D48" s="110" t="s">
        <v>37</v>
      </c>
      <c r="E48" s="110" t="s">
        <v>37</v>
      </c>
      <c r="F48" s="110"/>
      <c r="G48" s="111"/>
      <c r="H48" s="111"/>
      <c r="I48" s="111"/>
      <c r="J48" s="112" t="s">
        <v>37</v>
      </c>
      <c r="K48" s="136" t="s">
        <v>37</v>
      </c>
      <c r="L48" s="114" t="s">
        <v>37</v>
      </c>
      <c r="M48" s="114" t="s">
        <v>37</v>
      </c>
      <c r="N48" s="114" t="s">
        <v>37</v>
      </c>
      <c r="O48" s="114" t="s">
        <v>37</v>
      </c>
      <c r="P48" s="114" t="s">
        <v>37</v>
      </c>
      <c r="Q48" s="181" t="s">
        <v>37</v>
      </c>
      <c r="R48" s="176" t="s">
        <v>37</v>
      </c>
    </row>
    <row r="49" spans="1:21" x14ac:dyDescent="0.2">
      <c r="A49" s="115"/>
      <c r="B49" s="109" t="s">
        <v>43</v>
      </c>
      <c r="C49" s="110" t="s">
        <v>37</v>
      </c>
      <c r="D49" s="110" t="s">
        <v>37</v>
      </c>
      <c r="E49" s="110" t="s">
        <v>37</v>
      </c>
      <c r="F49" s="110"/>
      <c r="G49" s="111"/>
      <c r="H49" s="111"/>
      <c r="I49" s="111"/>
      <c r="J49" s="112" t="s">
        <v>37</v>
      </c>
      <c r="K49" s="136" t="s">
        <v>37</v>
      </c>
      <c r="L49" s="114" t="s">
        <v>37</v>
      </c>
      <c r="M49" s="114" t="s">
        <v>37</v>
      </c>
      <c r="N49" s="114" t="s">
        <v>37</v>
      </c>
      <c r="O49" s="114" t="s">
        <v>37</v>
      </c>
      <c r="P49" s="114" t="s">
        <v>37</v>
      </c>
      <c r="Q49" s="181" t="s">
        <v>37</v>
      </c>
      <c r="R49" s="176" t="s">
        <v>37</v>
      </c>
    </row>
    <row r="50" spans="1:21" ht="64.5" customHeight="1" x14ac:dyDescent="0.2">
      <c r="A50" s="152" t="s">
        <v>1208</v>
      </c>
      <c r="B50" s="100" t="s">
        <v>1209</v>
      </c>
      <c r="C50" s="101" t="s">
        <v>280</v>
      </c>
      <c r="D50" s="101">
        <v>1</v>
      </c>
      <c r="E50" s="101" t="s">
        <v>238</v>
      </c>
      <c r="F50" s="102">
        <f>SUM(F51:F57)</f>
        <v>11.399999999999999</v>
      </c>
      <c r="G50" s="103">
        <f>SUM(G51:G57)</f>
        <v>0.2</v>
      </c>
      <c r="H50" s="103">
        <f t="shared" ref="H50:I50" si="7">SUM(H51:H57)</f>
        <v>0</v>
      </c>
      <c r="I50" s="103">
        <f t="shared" si="7"/>
        <v>0</v>
      </c>
      <c r="J50" s="104" t="s">
        <v>281</v>
      </c>
      <c r="K50" s="119" t="s">
        <v>274</v>
      </c>
      <c r="L50" s="106" t="s">
        <v>282</v>
      </c>
      <c r="M50" s="107" t="s">
        <v>124</v>
      </c>
      <c r="N50" s="234" t="s">
        <v>52</v>
      </c>
      <c r="O50" s="234"/>
      <c r="P50" s="235"/>
      <c r="Q50" s="180" t="s">
        <v>283</v>
      </c>
      <c r="R50" s="131">
        <f>(G50-F50)/F50</f>
        <v>-0.98245614035087725</v>
      </c>
      <c r="S50" s="412"/>
      <c r="T50" s="413"/>
      <c r="U50" s="413"/>
    </row>
    <row r="51" spans="1:21" ht="24" x14ac:dyDescent="0.2">
      <c r="A51" s="108"/>
      <c r="B51" s="109" t="s">
        <v>36</v>
      </c>
      <c r="C51" s="110" t="s">
        <v>37</v>
      </c>
      <c r="D51" s="110" t="s">
        <v>37</v>
      </c>
      <c r="E51" s="110" t="s">
        <v>37</v>
      </c>
      <c r="F51" s="164">
        <v>0.8</v>
      </c>
      <c r="G51" s="111">
        <v>0.2</v>
      </c>
      <c r="H51" s="111"/>
      <c r="I51" s="111"/>
      <c r="J51" s="112" t="s">
        <v>37</v>
      </c>
      <c r="K51" s="136" t="s">
        <v>37</v>
      </c>
      <c r="L51" s="114" t="s">
        <v>37</v>
      </c>
      <c r="M51" s="114" t="s">
        <v>37</v>
      </c>
      <c r="N51" s="114" t="s">
        <v>37</v>
      </c>
      <c r="O51" s="114" t="s">
        <v>37</v>
      </c>
      <c r="P51" s="114" t="s">
        <v>37</v>
      </c>
      <c r="Q51" s="181" t="s">
        <v>37</v>
      </c>
      <c r="R51" s="176" t="s">
        <v>37</v>
      </c>
    </row>
    <row r="52" spans="1:21" ht="24" x14ac:dyDescent="0.2">
      <c r="A52" s="115"/>
      <c r="B52" s="109" t="s">
        <v>38</v>
      </c>
      <c r="C52" s="110" t="s">
        <v>37</v>
      </c>
      <c r="D52" s="110" t="s">
        <v>37</v>
      </c>
      <c r="E52" s="110" t="s">
        <v>37</v>
      </c>
      <c r="F52" s="164">
        <v>0.2</v>
      </c>
      <c r="G52" s="111"/>
      <c r="H52" s="111"/>
      <c r="I52" s="111"/>
      <c r="J52" s="112" t="s">
        <v>37</v>
      </c>
      <c r="K52" s="136" t="s">
        <v>37</v>
      </c>
      <c r="L52" s="114" t="s">
        <v>37</v>
      </c>
      <c r="M52" s="114" t="s">
        <v>37</v>
      </c>
      <c r="N52" s="114" t="s">
        <v>37</v>
      </c>
      <c r="O52" s="114" t="s">
        <v>37</v>
      </c>
      <c r="P52" s="114" t="s">
        <v>37</v>
      </c>
      <c r="Q52" s="181" t="s">
        <v>37</v>
      </c>
      <c r="R52" s="176" t="s">
        <v>37</v>
      </c>
    </row>
    <row r="53" spans="1:21" x14ac:dyDescent="0.2">
      <c r="A53" s="115"/>
      <c r="B53" s="109" t="s">
        <v>39</v>
      </c>
      <c r="C53" s="110" t="s">
        <v>37</v>
      </c>
      <c r="D53" s="110" t="s">
        <v>37</v>
      </c>
      <c r="E53" s="110" t="s">
        <v>37</v>
      </c>
      <c r="F53" s="164"/>
      <c r="G53" s="111"/>
      <c r="H53" s="111"/>
      <c r="I53" s="111"/>
      <c r="J53" s="112" t="s">
        <v>37</v>
      </c>
      <c r="K53" s="136" t="s">
        <v>37</v>
      </c>
      <c r="L53" s="114" t="s">
        <v>37</v>
      </c>
      <c r="M53" s="114" t="s">
        <v>37</v>
      </c>
      <c r="N53" s="114" t="s">
        <v>37</v>
      </c>
      <c r="O53" s="114" t="s">
        <v>37</v>
      </c>
      <c r="P53" s="114" t="s">
        <v>37</v>
      </c>
      <c r="Q53" s="181" t="s">
        <v>37</v>
      </c>
      <c r="R53" s="176" t="s">
        <v>37</v>
      </c>
    </row>
    <row r="54" spans="1:21" ht="24" x14ac:dyDescent="0.2">
      <c r="A54" s="115"/>
      <c r="B54" s="109" t="s">
        <v>40</v>
      </c>
      <c r="C54" s="110" t="s">
        <v>37</v>
      </c>
      <c r="D54" s="110" t="s">
        <v>37</v>
      </c>
      <c r="E54" s="110" t="s">
        <v>37</v>
      </c>
      <c r="F54" s="164">
        <v>0.7</v>
      </c>
      <c r="G54" s="111"/>
      <c r="H54" s="111"/>
      <c r="I54" s="111"/>
      <c r="J54" s="112" t="s">
        <v>37</v>
      </c>
      <c r="K54" s="136" t="s">
        <v>37</v>
      </c>
      <c r="L54" s="114" t="s">
        <v>37</v>
      </c>
      <c r="M54" s="114" t="s">
        <v>37</v>
      </c>
      <c r="N54" s="114" t="s">
        <v>37</v>
      </c>
      <c r="O54" s="114" t="s">
        <v>37</v>
      </c>
      <c r="P54" s="114" t="s">
        <v>37</v>
      </c>
      <c r="Q54" s="181" t="s">
        <v>37</v>
      </c>
      <c r="R54" s="176" t="s">
        <v>37</v>
      </c>
    </row>
    <row r="55" spans="1:21" x14ac:dyDescent="0.2">
      <c r="A55" s="115"/>
      <c r="B55" s="109" t="s">
        <v>41</v>
      </c>
      <c r="C55" s="110" t="s">
        <v>37</v>
      </c>
      <c r="D55" s="110" t="s">
        <v>37</v>
      </c>
      <c r="E55" s="110" t="s">
        <v>37</v>
      </c>
      <c r="F55" s="164"/>
      <c r="G55" s="111"/>
      <c r="H55" s="111"/>
      <c r="I55" s="111"/>
      <c r="J55" s="112" t="s">
        <v>37</v>
      </c>
      <c r="K55" s="136" t="s">
        <v>37</v>
      </c>
      <c r="L55" s="114" t="s">
        <v>37</v>
      </c>
      <c r="M55" s="114" t="s">
        <v>37</v>
      </c>
      <c r="N55" s="114" t="s">
        <v>37</v>
      </c>
      <c r="O55" s="114" t="s">
        <v>37</v>
      </c>
      <c r="P55" s="114" t="s">
        <v>37</v>
      </c>
      <c r="Q55" s="181" t="s">
        <v>37</v>
      </c>
      <c r="R55" s="176" t="s">
        <v>37</v>
      </c>
    </row>
    <row r="56" spans="1:21" x14ac:dyDescent="0.2">
      <c r="A56" s="115"/>
      <c r="B56" s="109" t="s">
        <v>42</v>
      </c>
      <c r="C56" s="110" t="s">
        <v>37</v>
      </c>
      <c r="D56" s="110" t="s">
        <v>37</v>
      </c>
      <c r="E56" s="110" t="s">
        <v>37</v>
      </c>
      <c r="F56" s="164"/>
      <c r="G56" s="111"/>
      <c r="H56" s="111"/>
      <c r="I56" s="111"/>
      <c r="J56" s="112" t="s">
        <v>37</v>
      </c>
      <c r="K56" s="136" t="s">
        <v>37</v>
      </c>
      <c r="L56" s="114" t="s">
        <v>37</v>
      </c>
      <c r="M56" s="114" t="s">
        <v>37</v>
      </c>
      <c r="N56" s="114" t="s">
        <v>37</v>
      </c>
      <c r="O56" s="114" t="s">
        <v>37</v>
      </c>
      <c r="P56" s="114" t="s">
        <v>37</v>
      </c>
      <c r="Q56" s="181" t="s">
        <v>37</v>
      </c>
      <c r="R56" s="176" t="s">
        <v>37</v>
      </c>
    </row>
    <row r="57" spans="1:21" x14ac:dyDescent="0.2">
      <c r="A57" s="115"/>
      <c r="B57" s="109" t="s">
        <v>43</v>
      </c>
      <c r="C57" s="110" t="s">
        <v>37</v>
      </c>
      <c r="D57" s="110" t="s">
        <v>37</v>
      </c>
      <c r="E57" s="110" t="s">
        <v>37</v>
      </c>
      <c r="F57" s="164">
        <f>0.6+9.1</f>
        <v>9.6999999999999993</v>
      </c>
      <c r="G57" s="111"/>
      <c r="H57" s="111"/>
      <c r="I57" s="111"/>
      <c r="J57" s="112" t="s">
        <v>37</v>
      </c>
      <c r="K57" s="136" t="s">
        <v>37</v>
      </c>
      <c r="L57" s="114" t="s">
        <v>37</v>
      </c>
      <c r="M57" s="114" t="s">
        <v>37</v>
      </c>
      <c r="N57" s="114" t="s">
        <v>37</v>
      </c>
      <c r="O57" s="114" t="s">
        <v>37</v>
      </c>
      <c r="P57" s="114" t="s">
        <v>37</v>
      </c>
      <c r="Q57" s="181" t="s">
        <v>37</v>
      </c>
      <c r="R57" s="176" t="s">
        <v>37</v>
      </c>
    </row>
    <row r="58" spans="1:21" ht="45" customHeight="1" x14ac:dyDescent="0.2">
      <c r="A58" s="392" t="s">
        <v>1211</v>
      </c>
      <c r="B58" s="349" t="s">
        <v>1210</v>
      </c>
      <c r="C58" s="352" t="s">
        <v>284</v>
      </c>
      <c r="D58" s="352" t="s">
        <v>237</v>
      </c>
      <c r="E58" s="352" t="s">
        <v>238</v>
      </c>
      <c r="F58" s="389">
        <f>SUM(F60:F66)</f>
        <v>0</v>
      </c>
      <c r="G58" s="346">
        <f>SUM(G60:G66)</f>
        <v>25.400000000000002</v>
      </c>
      <c r="H58" s="346">
        <f t="shared" ref="H58:I58" si="8">SUM(H60:H66)</f>
        <v>54.900000000000006</v>
      </c>
      <c r="I58" s="346">
        <f t="shared" si="8"/>
        <v>82.399999999999991</v>
      </c>
      <c r="J58" s="355" t="s">
        <v>239</v>
      </c>
      <c r="K58" s="119" t="s">
        <v>278</v>
      </c>
      <c r="L58" s="106" t="s">
        <v>285</v>
      </c>
      <c r="M58" s="107" t="s">
        <v>124</v>
      </c>
      <c r="N58" s="306" t="s">
        <v>307</v>
      </c>
      <c r="O58" s="306" t="s">
        <v>659</v>
      </c>
      <c r="P58" s="307" t="s">
        <v>82</v>
      </c>
      <c r="Q58" s="180" t="s">
        <v>286</v>
      </c>
      <c r="R58" s="420" t="e">
        <f>(G58-F58)/F58</f>
        <v>#DIV/0!</v>
      </c>
      <c r="S58" s="330" t="s">
        <v>1780</v>
      </c>
      <c r="T58" s="331"/>
      <c r="U58" s="331"/>
    </row>
    <row r="59" spans="1:21" ht="50.25" customHeight="1" x14ac:dyDescent="0.2">
      <c r="A59" s="394"/>
      <c r="B59" s="351"/>
      <c r="C59" s="354"/>
      <c r="D59" s="354"/>
      <c r="E59" s="354"/>
      <c r="F59" s="391"/>
      <c r="G59" s="348"/>
      <c r="H59" s="348"/>
      <c r="I59" s="348"/>
      <c r="J59" s="357"/>
      <c r="K59" s="119" t="s">
        <v>279</v>
      </c>
      <c r="L59" s="106" t="s">
        <v>287</v>
      </c>
      <c r="M59" s="106" t="s">
        <v>288</v>
      </c>
      <c r="N59" s="306" t="s">
        <v>1502</v>
      </c>
      <c r="O59" s="306" t="s">
        <v>1503</v>
      </c>
      <c r="P59" s="307" t="s">
        <v>1504</v>
      </c>
      <c r="Q59" s="180" t="s">
        <v>257</v>
      </c>
      <c r="R59" s="421"/>
      <c r="S59" s="330"/>
      <c r="T59" s="331"/>
      <c r="U59" s="331"/>
    </row>
    <row r="60" spans="1:21" ht="24" x14ac:dyDescent="0.2">
      <c r="A60" s="108"/>
      <c r="B60" s="109" t="s">
        <v>36</v>
      </c>
      <c r="C60" s="110" t="s">
        <v>37</v>
      </c>
      <c r="D60" s="110" t="s">
        <v>37</v>
      </c>
      <c r="E60" s="110" t="s">
        <v>37</v>
      </c>
      <c r="F60" s="110"/>
      <c r="G60" s="111">
        <v>2.1</v>
      </c>
      <c r="H60" s="111">
        <v>8.1999999999999993</v>
      </c>
      <c r="I60" s="111">
        <v>12.3</v>
      </c>
      <c r="J60" s="112" t="s">
        <v>37</v>
      </c>
      <c r="K60" s="136" t="s">
        <v>37</v>
      </c>
      <c r="L60" s="114" t="s">
        <v>37</v>
      </c>
      <c r="M60" s="114" t="s">
        <v>37</v>
      </c>
      <c r="N60" s="114" t="s">
        <v>37</v>
      </c>
      <c r="O60" s="114" t="s">
        <v>37</v>
      </c>
      <c r="P60" s="114" t="s">
        <v>37</v>
      </c>
      <c r="Q60" s="181" t="s">
        <v>37</v>
      </c>
      <c r="R60" s="176" t="s">
        <v>37</v>
      </c>
      <c r="S60" s="142"/>
    </row>
    <row r="61" spans="1:21" ht="24" x14ac:dyDescent="0.2">
      <c r="A61" s="115"/>
      <c r="B61" s="109" t="s">
        <v>38</v>
      </c>
      <c r="C61" s="110" t="s">
        <v>37</v>
      </c>
      <c r="D61" s="110" t="s">
        <v>37</v>
      </c>
      <c r="E61" s="110" t="s">
        <v>37</v>
      </c>
      <c r="F61" s="110"/>
      <c r="G61" s="111"/>
      <c r="H61" s="111"/>
      <c r="I61" s="111"/>
      <c r="J61" s="112" t="s">
        <v>37</v>
      </c>
      <c r="K61" s="136" t="s">
        <v>37</v>
      </c>
      <c r="L61" s="114" t="s">
        <v>37</v>
      </c>
      <c r="M61" s="114" t="s">
        <v>37</v>
      </c>
      <c r="N61" s="114" t="s">
        <v>37</v>
      </c>
      <c r="O61" s="114" t="s">
        <v>37</v>
      </c>
      <c r="P61" s="114" t="s">
        <v>37</v>
      </c>
      <c r="Q61" s="181" t="s">
        <v>37</v>
      </c>
      <c r="R61" s="176" t="s">
        <v>37</v>
      </c>
      <c r="S61" s="412"/>
      <c r="T61" s="413"/>
      <c r="U61" s="413"/>
    </row>
    <row r="62" spans="1:21" x14ac:dyDescent="0.2">
      <c r="A62" s="115"/>
      <c r="B62" s="109" t="s">
        <v>39</v>
      </c>
      <c r="C62" s="110" t="s">
        <v>37</v>
      </c>
      <c r="D62" s="110" t="s">
        <v>37</v>
      </c>
      <c r="E62" s="110" t="s">
        <v>37</v>
      </c>
      <c r="F62" s="110"/>
      <c r="G62" s="111"/>
      <c r="H62" s="111"/>
      <c r="I62" s="111"/>
      <c r="J62" s="112" t="s">
        <v>37</v>
      </c>
      <c r="K62" s="136" t="s">
        <v>37</v>
      </c>
      <c r="L62" s="114" t="s">
        <v>37</v>
      </c>
      <c r="M62" s="114" t="s">
        <v>37</v>
      </c>
      <c r="N62" s="114" t="s">
        <v>37</v>
      </c>
      <c r="O62" s="114" t="s">
        <v>37</v>
      </c>
      <c r="P62" s="114" t="s">
        <v>37</v>
      </c>
      <c r="Q62" s="181" t="s">
        <v>37</v>
      </c>
      <c r="R62" s="176" t="s">
        <v>37</v>
      </c>
      <c r="S62" s="330"/>
      <c r="T62" s="331"/>
      <c r="U62" s="331"/>
    </row>
    <row r="63" spans="1:21" ht="24" x14ac:dyDescent="0.2">
      <c r="A63" s="115"/>
      <c r="B63" s="109" t="s">
        <v>40</v>
      </c>
      <c r="C63" s="110" t="s">
        <v>37</v>
      </c>
      <c r="D63" s="110" t="s">
        <v>37</v>
      </c>
      <c r="E63" s="110" t="s">
        <v>37</v>
      </c>
      <c r="F63" s="110"/>
      <c r="G63" s="111">
        <v>23.3</v>
      </c>
      <c r="H63" s="111">
        <v>46.7</v>
      </c>
      <c r="I63" s="111">
        <v>70.099999999999994</v>
      </c>
      <c r="J63" s="112" t="s">
        <v>37</v>
      </c>
      <c r="K63" s="136" t="s">
        <v>37</v>
      </c>
      <c r="L63" s="114" t="s">
        <v>37</v>
      </c>
      <c r="M63" s="114" t="s">
        <v>37</v>
      </c>
      <c r="N63" s="114" t="s">
        <v>37</v>
      </c>
      <c r="O63" s="114" t="s">
        <v>37</v>
      </c>
      <c r="P63" s="114" t="s">
        <v>37</v>
      </c>
      <c r="Q63" s="181" t="s">
        <v>37</v>
      </c>
      <c r="R63" s="176" t="s">
        <v>37</v>
      </c>
      <c r="S63" s="330"/>
      <c r="T63" s="331"/>
      <c r="U63" s="331"/>
    </row>
    <row r="64" spans="1:21" x14ac:dyDescent="0.2">
      <c r="A64" s="115"/>
      <c r="B64" s="109" t="s">
        <v>41</v>
      </c>
      <c r="C64" s="110" t="s">
        <v>37</v>
      </c>
      <c r="D64" s="110" t="s">
        <v>37</v>
      </c>
      <c r="E64" s="110" t="s">
        <v>37</v>
      </c>
      <c r="F64" s="110"/>
      <c r="G64" s="111"/>
      <c r="H64" s="111"/>
      <c r="I64" s="111"/>
      <c r="J64" s="112" t="s">
        <v>37</v>
      </c>
      <c r="K64" s="136" t="s">
        <v>37</v>
      </c>
      <c r="L64" s="114" t="s">
        <v>37</v>
      </c>
      <c r="M64" s="114" t="s">
        <v>37</v>
      </c>
      <c r="N64" s="114" t="s">
        <v>37</v>
      </c>
      <c r="O64" s="114" t="s">
        <v>37</v>
      </c>
      <c r="P64" s="114" t="s">
        <v>37</v>
      </c>
      <c r="Q64" s="181" t="s">
        <v>37</v>
      </c>
      <c r="R64" s="176" t="s">
        <v>37</v>
      </c>
    </row>
    <row r="65" spans="1:21" x14ac:dyDescent="0.2">
      <c r="A65" s="115"/>
      <c r="B65" s="109" t="s">
        <v>42</v>
      </c>
      <c r="C65" s="110" t="s">
        <v>37</v>
      </c>
      <c r="D65" s="110" t="s">
        <v>37</v>
      </c>
      <c r="E65" s="110" t="s">
        <v>37</v>
      </c>
      <c r="F65" s="110"/>
      <c r="G65" s="111"/>
      <c r="H65" s="111"/>
      <c r="I65" s="111"/>
      <c r="J65" s="112" t="s">
        <v>37</v>
      </c>
      <c r="K65" s="136" t="s">
        <v>37</v>
      </c>
      <c r="L65" s="114" t="s">
        <v>37</v>
      </c>
      <c r="M65" s="114" t="s">
        <v>37</v>
      </c>
      <c r="N65" s="114" t="s">
        <v>37</v>
      </c>
      <c r="O65" s="114" t="s">
        <v>37</v>
      </c>
      <c r="P65" s="114" t="s">
        <v>37</v>
      </c>
      <c r="Q65" s="181" t="s">
        <v>37</v>
      </c>
      <c r="R65" s="176" t="s">
        <v>37</v>
      </c>
    </row>
    <row r="66" spans="1:21" x14ac:dyDescent="0.2">
      <c r="A66" s="115"/>
      <c r="B66" s="109" t="s">
        <v>43</v>
      </c>
      <c r="C66" s="110" t="s">
        <v>37</v>
      </c>
      <c r="D66" s="110" t="s">
        <v>37</v>
      </c>
      <c r="E66" s="110" t="s">
        <v>37</v>
      </c>
      <c r="F66" s="110"/>
      <c r="G66" s="111"/>
      <c r="H66" s="111"/>
      <c r="I66" s="111"/>
      <c r="J66" s="112" t="s">
        <v>37</v>
      </c>
      <c r="K66" s="136" t="s">
        <v>37</v>
      </c>
      <c r="L66" s="114" t="s">
        <v>37</v>
      </c>
      <c r="M66" s="114" t="s">
        <v>37</v>
      </c>
      <c r="N66" s="114" t="s">
        <v>37</v>
      </c>
      <c r="O66" s="114" t="s">
        <v>37</v>
      </c>
      <c r="P66" s="114" t="s">
        <v>37</v>
      </c>
      <c r="Q66" s="181" t="s">
        <v>37</v>
      </c>
      <c r="R66" s="176" t="s">
        <v>37</v>
      </c>
    </row>
    <row r="67" spans="1:21" ht="45" x14ac:dyDescent="0.25">
      <c r="A67" s="283" t="s">
        <v>1759</v>
      </c>
      <c r="B67" s="269" t="s">
        <v>1760</v>
      </c>
      <c r="C67" s="264" t="s">
        <v>284</v>
      </c>
      <c r="D67" s="264">
        <v>7</v>
      </c>
      <c r="E67" s="264" t="s">
        <v>238</v>
      </c>
      <c r="F67" s="102">
        <f>SUM(F68:F74)</f>
        <v>0</v>
      </c>
      <c r="G67" s="103">
        <f t="shared" ref="G67:I67" si="9">SUM(G68:G74)</f>
        <v>72.599999999999994</v>
      </c>
      <c r="H67" s="103">
        <f t="shared" si="9"/>
        <v>0</v>
      </c>
      <c r="I67" s="103">
        <f t="shared" si="9"/>
        <v>0</v>
      </c>
      <c r="J67" s="271" t="s">
        <v>1761</v>
      </c>
      <c r="K67" s="286" t="s">
        <v>1762</v>
      </c>
      <c r="L67" s="270" t="s">
        <v>1773</v>
      </c>
      <c r="M67" s="270" t="s">
        <v>44</v>
      </c>
      <c r="N67" s="308">
        <v>1</v>
      </c>
      <c r="O67" s="308"/>
      <c r="P67" s="308"/>
      <c r="Q67" s="287" t="s">
        <v>1763</v>
      </c>
      <c r="R67" s="131" t="e">
        <f>(G67-F67)/F58</f>
        <v>#DIV/0!</v>
      </c>
      <c r="S67" s="303"/>
    </row>
    <row r="68" spans="1:21" ht="24" x14ac:dyDescent="0.2">
      <c r="A68" s="304"/>
      <c r="B68" s="109" t="s">
        <v>36</v>
      </c>
      <c r="C68" s="110" t="s">
        <v>37</v>
      </c>
      <c r="D68" s="110" t="s">
        <v>37</v>
      </c>
      <c r="E68" s="110" t="s">
        <v>37</v>
      </c>
      <c r="F68" s="256"/>
      <c r="G68" s="257"/>
      <c r="H68" s="257"/>
      <c r="I68" s="257"/>
      <c r="J68" s="112" t="s">
        <v>37</v>
      </c>
      <c r="K68" s="136" t="s">
        <v>37</v>
      </c>
      <c r="L68" s="114" t="s">
        <v>37</v>
      </c>
      <c r="M68" s="114" t="s">
        <v>37</v>
      </c>
      <c r="N68" s="114" t="s">
        <v>37</v>
      </c>
      <c r="O68" s="114" t="s">
        <v>37</v>
      </c>
      <c r="P68" s="114" t="s">
        <v>37</v>
      </c>
      <c r="Q68" s="181" t="s">
        <v>37</v>
      </c>
      <c r="R68" s="176" t="s">
        <v>37</v>
      </c>
    </row>
    <row r="69" spans="1:21" ht="24" x14ac:dyDescent="0.2">
      <c r="A69" s="304"/>
      <c r="B69" s="109" t="s">
        <v>38</v>
      </c>
      <c r="C69" s="110" t="s">
        <v>37</v>
      </c>
      <c r="D69" s="110" t="s">
        <v>37</v>
      </c>
      <c r="E69" s="110" t="s">
        <v>37</v>
      </c>
      <c r="F69" s="256"/>
      <c r="G69" s="257"/>
      <c r="H69" s="257"/>
      <c r="I69" s="257"/>
      <c r="J69" s="112" t="s">
        <v>37</v>
      </c>
      <c r="K69" s="136" t="s">
        <v>37</v>
      </c>
      <c r="L69" s="114" t="s">
        <v>37</v>
      </c>
      <c r="M69" s="114" t="s">
        <v>37</v>
      </c>
      <c r="N69" s="114" t="s">
        <v>37</v>
      </c>
      <c r="O69" s="114" t="s">
        <v>37</v>
      </c>
      <c r="P69" s="114" t="s">
        <v>37</v>
      </c>
      <c r="Q69" s="181" t="s">
        <v>37</v>
      </c>
      <c r="R69" s="176" t="s">
        <v>37</v>
      </c>
    </row>
    <row r="70" spans="1:21" x14ac:dyDescent="0.2">
      <c r="A70" s="304"/>
      <c r="B70" s="109" t="s">
        <v>39</v>
      </c>
      <c r="C70" s="110" t="s">
        <v>37</v>
      </c>
      <c r="D70" s="110" t="s">
        <v>37</v>
      </c>
      <c r="E70" s="110" t="s">
        <v>37</v>
      </c>
      <c r="F70" s="256"/>
      <c r="G70" s="257"/>
      <c r="H70" s="257"/>
      <c r="I70" s="257"/>
      <c r="J70" s="112" t="s">
        <v>37</v>
      </c>
      <c r="K70" s="136" t="s">
        <v>37</v>
      </c>
      <c r="L70" s="114" t="s">
        <v>37</v>
      </c>
      <c r="M70" s="114" t="s">
        <v>37</v>
      </c>
      <c r="N70" s="114" t="s">
        <v>37</v>
      </c>
      <c r="O70" s="114" t="s">
        <v>37</v>
      </c>
      <c r="P70" s="114" t="s">
        <v>37</v>
      </c>
      <c r="Q70" s="181" t="s">
        <v>37</v>
      </c>
      <c r="R70" s="176" t="s">
        <v>37</v>
      </c>
    </row>
    <row r="71" spans="1:21" ht="24" x14ac:dyDescent="0.2">
      <c r="A71" s="304"/>
      <c r="B71" s="109" t="s">
        <v>40</v>
      </c>
      <c r="C71" s="110" t="s">
        <v>37</v>
      </c>
      <c r="D71" s="110" t="s">
        <v>37</v>
      </c>
      <c r="E71" s="110" t="s">
        <v>37</v>
      </c>
      <c r="F71" s="256"/>
      <c r="G71" s="257"/>
      <c r="H71" s="257"/>
      <c r="I71" s="257"/>
      <c r="J71" s="112" t="s">
        <v>37</v>
      </c>
      <c r="K71" s="136" t="s">
        <v>37</v>
      </c>
      <c r="L71" s="114" t="s">
        <v>37</v>
      </c>
      <c r="M71" s="114" t="s">
        <v>37</v>
      </c>
      <c r="N71" s="114" t="s">
        <v>37</v>
      </c>
      <c r="O71" s="114" t="s">
        <v>37</v>
      </c>
      <c r="P71" s="114" t="s">
        <v>37</v>
      </c>
      <c r="Q71" s="181" t="s">
        <v>37</v>
      </c>
      <c r="R71" s="176" t="s">
        <v>37</v>
      </c>
    </row>
    <row r="72" spans="1:21" x14ac:dyDescent="0.2">
      <c r="A72" s="304"/>
      <c r="B72" s="109" t="s">
        <v>41</v>
      </c>
      <c r="C72" s="110" t="s">
        <v>37</v>
      </c>
      <c r="D72" s="110" t="s">
        <v>37</v>
      </c>
      <c r="E72" s="110" t="s">
        <v>37</v>
      </c>
      <c r="F72" s="256"/>
      <c r="G72" s="257"/>
      <c r="H72" s="257"/>
      <c r="I72" s="257"/>
      <c r="J72" s="112" t="s">
        <v>37</v>
      </c>
      <c r="K72" s="136" t="s">
        <v>37</v>
      </c>
      <c r="L72" s="114" t="s">
        <v>37</v>
      </c>
      <c r="M72" s="114" t="s">
        <v>37</v>
      </c>
      <c r="N72" s="114" t="s">
        <v>37</v>
      </c>
      <c r="O72" s="114" t="s">
        <v>37</v>
      </c>
      <c r="P72" s="114" t="s">
        <v>37</v>
      </c>
      <c r="Q72" s="181" t="s">
        <v>37</v>
      </c>
      <c r="R72" s="176" t="s">
        <v>37</v>
      </c>
    </row>
    <row r="73" spans="1:21" x14ac:dyDescent="0.2">
      <c r="A73" s="304"/>
      <c r="B73" s="109" t="s">
        <v>42</v>
      </c>
      <c r="C73" s="110" t="s">
        <v>37</v>
      </c>
      <c r="D73" s="110" t="s">
        <v>37</v>
      </c>
      <c r="E73" s="110" t="s">
        <v>37</v>
      </c>
      <c r="F73" s="256"/>
      <c r="G73" s="257"/>
      <c r="H73" s="257"/>
      <c r="I73" s="257"/>
      <c r="J73" s="112" t="s">
        <v>37</v>
      </c>
      <c r="K73" s="136" t="s">
        <v>37</v>
      </c>
      <c r="L73" s="114" t="s">
        <v>37</v>
      </c>
      <c r="M73" s="114" t="s">
        <v>37</v>
      </c>
      <c r="N73" s="114" t="s">
        <v>37</v>
      </c>
      <c r="O73" s="114" t="s">
        <v>37</v>
      </c>
      <c r="P73" s="114" t="s">
        <v>37</v>
      </c>
      <c r="Q73" s="181" t="s">
        <v>37</v>
      </c>
      <c r="R73" s="176" t="s">
        <v>37</v>
      </c>
    </row>
    <row r="74" spans="1:21" x14ac:dyDescent="0.2">
      <c r="A74" s="304"/>
      <c r="B74" s="109" t="s">
        <v>43</v>
      </c>
      <c r="C74" s="110" t="s">
        <v>37</v>
      </c>
      <c r="D74" s="110" t="s">
        <v>37</v>
      </c>
      <c r="E74" s="110" t="s">
        <v>37</v>
      </c>
      <c r="F74" s="256"/>
      <c r="G74" s="257">
        <v>72.599999999999994</v>
      </c>
      <c r="H74" s="257"/>
      <c r="I74" s="257"/>
      <c r="J74" s="112" t="s">
        <v>37</v>
      </c>
      <c r="K74" s="136" t="s">
        <v>37</v>
      </c>
      <c r="L74" s="114" t="s">
        <v>37</v>
      </c>
      <c r="M74" s="114" t="s">
        <v>37</v>
      </c>
      <c r="N74" s="114" t="s">
        <v>37</v>
      </c>
      <c r="O74" s="114" t="s">
        <v>37</v>
      </c>
      <c r="P74" s="114" t="s">
        <v>37</v>
      </c>
      <c r="Q74" s="181" t="s">
        <v>37</v>
      </c>
      <c r="R74" s="176" t="s">
        <v>37</v>
      </c>
    </row>
    <row r="75" spans="1:21" ht="24.75" customHeight="1" x14ac:dyDescent="0.2">
      <c r="A75" s="358" t="s">
        <v>289</v>
      </c>
      <c r="B75" s="360" t="s">
        <v>290</v>
      </c>
      <c r="C75" s="442"/>
      <c r="D75" s="442"/>
      <c r="E75" s="444"/>
      <c r="F75" s="362">
        <f>F77+F85+F93+F101+F109+F117+F134+F151+F159+F167+F192+F201+F175+F184+F125+F143+F209</f>
        <v>4419.2</v>
      </c>
      <c r="G75" s="336">
        <f>G77+G85+G93+G101+G109+G117+G134+G151+G159+G167+G192+G201+G175+G184+G125+G143+G209</f>
        <v>5702.4</v>
      </c>
      <c r="H75" s="336">
        <f t="shared" ref="H75:I75" si="10">H77+H85+H93+H101+H109+H117+H134+H151+H159+H167+H192+H201+H175+H184+H125+H143+H209</f>
        <v>6311.9000000000005</v>
      </c>
      <c r="I75" s="336">
        <f t="shared" si="10"/>
        <v>6526.7999999999993</v>
      </c>
      <c r="J75" s="338" t="s">
        <v>21</v>
      </c>
      <c r="K75" s="133" t="s">
        <v>291</v>
      </c>
      <c r="L75" s="95" t="s">
        <v>292</v>
      </c>
      <c r="M75" s="96" t="s">
        <v>26</v>
      </c>
      <c r="N75" s="151">
        <v>98.4</v>
      </c>
      <c r="O75" s="151">
        <v>98.4</v>
      </c>
      <c r="P75" s="151">
        <v>98.5</v>
      </c>
      <c r="Q75" s="179" t="s">
        <v>293</v>
      </c>
      <c r="R75" s="131" t="s">
        <v>21</v>
      </c>
    </row>
    <row r="76" spans="1:21" ht="24.75" customHeight="1" x14ac:dyDescent="0.2">
      <c r="A76" s="437"/>
      <c r="B76" s="438"/>
      <c r="C76" s="443"/>
      <c r="D76" s="443"/>
      <c r="E76" s="445"/>
      <c r="F76" s="429"/>
      <c r="G76" s="430"/>
      <c r="H76" s="430"/>
      <c r="I76" s="430"/>
      <c r="J76" s="435"/>
      <c r="K76" s="133" t="s">
        <v>294</v>
      </c>
      <c r="L76" s="97" t="s">
        <v>295</v>
      </c>
      <c r="M76" s="96" t="s">
        <v>44</v>
      </c>
      <c r="N76" s="151">
        <v>3</v>
      </c>
      <c r="O76" s="151">
        <v>3</v>
      </c>
      <c r="P76" s="151">
        <v>3</v>
      </c>
      <c r="Q76" s="179" t="s">
        <v>296</v>
      </c>
      <c r="R76" s="131"/>
    </row>
    <row r="77" spans="1:21" ht="36" customHeight="1" x14ac:dyDescent="0.2">
      <c r="A77" s="119" t="s">
        <v>1331</v>
      </c>
      <c r="B77" s="116" t="s">
        <v>297</v>
      </c>
      <c r="C77" s="101" t="s">
        <v>298</v>
      </c>
      <c r="D77" s="101" t="s">
        <v>299</v>
      </c>
      <c r="E77" s="101" t="s">
        <v>300</v>
      </c>
      <c r="F77" s="102">
        <f>SUM(F78:F84)</f>
        <v>177.89999999999998</v>
      </c>
      <c r="G77" s="103">
        <f>SUM(G78:G84)</f>
        <v>217.5</v>
      </c>
      <c r="H77" s="103">
        <f t="shared" ref="H77:I77" si="11">SUM(H78:H84)</f>
        <v>217.5</v>
      </c>
      <c r="I77" s="103">
        <f t="shared" si="11"/>
        <v>217.5</v>
      </c>
      <c r="J77" s="118" t="s">
        <v>21</v>
      </c>
      <c r="K77" s="105" t="s">
        <v>301</v>
      </c>
      <c r="L77" s="106" t="s">
        <v>1797</v>
      </c>
      <c r="M77" s="107" t="s">
        <v>124</v>
      </c>
      <c r="N77" s="234" t="s">
        <v>302</v>
      </c>
      <c r="O77" s="234" t="s">
        <v>302</v>
      </c>
      <c r="P77" s="235" t="s">
        <v>302</v>
      </c>
      <c r="Q77" s="183" t="s">
        <v>21</v>
      </c>
      <c r="R77" s="131">
        <f>(G77-F77)/F77</f>
        <v>0.22259696458684669</v>
      </c>
      <c r="S77" s="412"/>
      <c r="T77" s="413"/>
      <c r="U77" s="413"/>
    </row>
    <row r="78" spans="1:21" ht="24" x14ac:dyDescent="0.2">
      <c r="A78" s="108"/>
      <c r="B78" s="109" t="s">
        <v>36</v>
      </c>
      <c r="C78" s="110" t="s">
        <v>37</v>
      </c>
      <c r="D78" s="110" t="s">
        <v>37</v>
      </c>
      <c r="E78" s="110" t="s">
        <v>37</v>
      </c>
      <c r="F78" s="110">
        <v>158.69999999999999</v>
      </c>
      <c r="G78" s="305">
        <v>200.3</v>
      </c>
      <c r="H78" s="305">
        <v>200.3</v>
      </c>
      <c r="I78" s="305">
        <v>200.3</v>
      </c>
      <c r="J78" s="112" t="s">
        <v>37</v>
      </c>
      <c r="K78" s="136" t="s">
        <v>37</v>
      </c>
      <c r="L78" s="114" t="s">
        <v>37</v>
      </c>
      <c r="M78" s="114" t="s">
        <v>37</v>
      </c>
      <c r="N78" s="114" t="s">
        <v>37</v>
      </c>
      <c r="O78" s="114" t="s">
        <v>37</v>
      </c>
      <c r="P78" s="114" t="s">
        <v>37</v>
      </c>
      <c r="Q78" s="181" t="s">
        <v>37</v>
      </c>
      <c r="R78" s="176" t="s">
        <v>37</v>
      </c>
      <c r="S78" s="330" t="s">
        <v>1212</v>
      </c>
      <c r="T78" s="331"/>
      <c r="U78" s="331"/>
    </row>
    <row r="79" spans="1:21" ht="24" x14ac:dyDescent="0.2">
      <c r="A79" s="115"/>
      <c r="B79" s="109" t="s">
        <v>38</v>
      </c>
      <c r="C79" s="110" t="s">
        <v>37</v>
      </c>
      <c r="D79" s="110" t="s">
        <v>37</v>
      </c>
      <c r="E79" s="110" t="s">
        <v>37</v>
      </c>
      <c r="F79" s="110">
        <v>1.7</v>
      </c>
      <c r="G79" s="111"/>
      <c r="H79" s="111"/>
      <c r="I79" s="111"/>
      <c r="J79" s="112" t="s">
        <v>37</v>
      </c>
      <c r="K79" s="136" t="s">
        <v>37</v>
      </c>
      <c r="L79" s="114" t="s">
        <v>37</v>
      </c>
      <c r="M79" s="114" t="s">
        <v>37</v>
      </c>
      <c r="N79" s="114" t="s">
        <v>37</v>
      </c>
      <c r="O79" s="114" t="s">
        <v>37</v>
      </c>
      <c r="P79" s="114" t="s">
        <v>37</v>
      </c>
      <c r="Q79" s="181" t="s">
        <v>37</v>
      </c>
      <c r="R79" s="176" t="s">
        <v>37</v>
      </c>
    </row>
    <row r="80" spans="1:21" x14ac:dyDescent="0.2">
      <c r="A80" s="115"/>
      <c r="B80" s="109" t="s">
        <v>39</v>
      </c>
      <c r="C80" s="110" t="s">
        <v>37</v>
      </c>
      <c r="D80" s="110" t="s">
        <v>37</v>
      </c>
      <c r="E80" s="110" t="s">
        <v>37</v>
      </c>
      <c r="F80" s="110">
        <v>17.5</v>
      </c>
      <c r="G80" s="305">
        <v>17.2</v>
      </c>
      <c r="H80" s="305">
        <v>17.2</v>
      </c>
      <c r="I80" s="305">
        <v>17.2</v>
      </c>
      <c r="J80" s="112" t="s">
        <v>37</v>
      </c>
      <c r="K80" s="136" t="s">
        <v>37</v>
      </c>
      <c r="L80" s="114" t="s">
        <v>37</v>
      </c>
      <c r="M80" s="114" t="s">
        <v>37</v>
      </c>
      <c r="N80" s="114" t="s">
        <v>37</v>
      </c>
      <c r="O80" s="114" t="s">
        <v>37</v>
      </c>
      <c r="P80" s="114" t="s">
        <v>37</v>
      </c>
      <c r="Q80" s="181" t="s">
        <v>37</v>
      </c>
      <c r="R80" s="176" t="s">
        <v>37</v>
      </c>
    </row>
    <row r="81" spans="1:21" ht="24" x14ac:dyDescent="0.2">
      <c r="A81" s="115"/>
      <c r="B81" s="109" t="s">
        <v>40</v>
      </c>
      <c r="C81" s="110" t="s">
        <v>37</v>
      </c>
      <c r="D81" s="110" t="s">
        <v>37</v>
      </c>
      <c r="E81" s="110" t="s">
        <v>37</v>
      </c>
      <c r="F81" s="110"/>
      <c r="G81" s="111"/>
      <c r="H81" s="111"/>
      <c r="I81" s="111"/>
      <c r="J81" s="112" t="s">
        <v>37</v>
      </c>
      <c r="K81" s="136" t="s">
        <v>37</v>
      </c>
      <c r="L81" s="114" t="s">
        <v>37</v>
      </c>
      <c r="M81" s="114" t="s">
        <v>37</v>
      </c>
      <c r="N81" s="114" t="s">
        <v>37</v>
      </c>
      <c r="O81" s="114" t="s">
        <v>37</v>
      </c>
      <c r="P81" s="114" t="s">
        <v>37</v>
      </c>
      <c r="Q81" s="181" t="s">
        <v>37</v>
      </c>
      <c r="R81" s="176" t="s">
        <v>37</v>
      </c>
    </row>
    <row r="82" spans="1:21" x14ac:dyDescent="0.2">
      <c r="A82" s="115"/>
      <c r="B82" s="109" t="s">
        <v>41</v>
      </c>
      <c r="C82" s="110" t="s">
        <v>37</v>
      </c>
      <c r="D82" s="110" t="s">
        <v>37</v>
      </c>
      <c r="E82" s="110" t="s">
        <v>37</v>
      </c>
      <c r="F82" s="110"/>
      <c r="G82" s="111"/>
      <c r="H82" s="111"/>
      <c r="I82" s="111"/>
      <c r="J82" s="112" t="s">
        <v>37</v>
      </c>
      <c r="K82" s="136" t="s">
        <v>37</v>
      </c>
      <c r="L82" s="114" t="s">
        <v>37</v>
      </c>
      <c r="M82" s="114" t="s">
        <v>37</v>
      </c>
      <c r="N82" s="114" t="s">
        <v>37</v>
      </c>
      <c r="O82" s="114" t="s">
        <v>37</v>
      </c>
      <c r="P82" s="114" t="s">
        <v>37</v>
      </c>
      <c r="Q82" s="181" t="s">
        <v>37</v>
      </c>
      <c r="R82" s="176" t="s">
        <v>37</v>
      </c>
    </row>
    <row r="83" spans="1:21" x14ac:dyDescent="0.2">
      <c r="A83" s="115"/>
      <c r="B83" s="109" t="s">
        <v>42</v>
      </c>
      <c r="C83" s="110" t="s">
        <v>37</v>
      </c>
      <c r="D83" s="110" t="s">
        <v>37</v>
      </c>
      <c r="E83" s="110" t="s">
        <v>37</v>
      </c>
      <c r="F83" s="110"/>
      <c r="G83" s="111"/>
      <c r="H83" s="111"/>
      <c r="I83" s="111"/>
      <c r="J83" s="112" t="s">
        <v>37</v>
      </c>
      <c r="K83" s="136" t="s">
        <v>37</v>
      </c>
      <c r="L83" s="114" t="s">
        <v>37</v>
      </c>
      <c r="M83" s="114" t="s">
        <v>37</v>
      </c>
      <c r="N83" s="114" t="s">
        <v>37</v>
      </c>
      <c r="O83" s="114" t="s">
        <v>37</v>
      </c>
      <c r="P83" s="114" t="s">
        <v>37</v>
      </c>
      <c r="Q83" s="181" t="s">
        <v>37</v>
      </c>
      <c r="R83" s="176" t="s">
        <v>37</v>
      </c>
    </row>
    <row r="84" spans="1:21" x14ac:dyDescent="0.2">
      <c r="A84" s="115"/>
      <c r="B84" s="109" t="s">
        <v>43</v>
      </c>
      <c r="C84" s="110" t="s">
        <v>37</v>
      </c>
      <c r="D84" s="110" t="s">
        <v>37</v>
      </c>
      <c r="E84" s="110" t="s">
        <v>37</v>
      </c>
      <c r="F84" s="110"/>
      <c r="G84" s="111"/>
      <c r="H84" s="111"/>
      <c r="I84" s="111"/>
      <c r="J84" s="112" t="s">
        <v>37</v>
      </c>
      <c r="K84" s="136" t="s">
        <v>37</v>
      </c>
      <c r="L84" s="114" t="s">
        <v>37</v>
      </c>
      <c r="M84" s="114" t="s">
        <v>37</v>
      </c>
      <c r="N84" s="114" t="s">
        <v>37</v>
      </c>
      <c r="O84" s="114" t="s">
        <v>37</v>
      </c>
      <c r="P84" s="114" t="s">
        <v>37</v>
      </c>
      <c r="Q84" s="181" t="s">
        <v>37</v>
      </c>
      <c r="R84" s="176" t="s">
        <v>37</v>
      </c>
    </row>
    <row r="85" spans="1:21" ht="39" customHeight="1" x14ac:dyDescent="0.2">
      <c r="A85" s="119" t="s">
        <v>1332</v>
      </c>
      <c r="B85" s="116" t="s">
        <v>303</v>
      </c>
      <c r="C85" s="101" t="s">
        <v>304</v>
      </c>
      <c r="D85" s="101" t="s">
        <v>299</v>
      </c>
      <c r="E85" s="101" t="s">
        <v>300</v>
      </c>
      <c r="F85" s="102">
        <f>SUM(F86:F92)</f>
        <v>221.3</v>
      </c>
      <c r="G85" s="103">
        <f>SUM(G86:G92)</f>
        <v>288.50000000000006</v>
      </c>
      <c r="H85" s="103">
        <f t="shared" ref="H85:I85" si="12">SUM(H86:H92)</f>
        <v>288.50000000000006</v>
      </c>
      <c r="I85" s="103">
        <f t="shared" si="12"/>
        <v>288.50000000000006</v>
      </c>
      <c r="J85" s="118" t="s">
        <v>21</v>
      </c>
      <c r="K85" s="105" t="s">
        <v>306</v>
      </c>
      <c r="L85" s="106" t="s">
        <v>1717</v>
      </c>
      <c r="M85" s="107" t="s">
        <v>124</v>
      </c>
      <c r="N85" s="234" t="s">
        <v>307</v>
      </c>
      <c r="O85" s="234" t="s">
        <v>307</v>
      </c>
      <c r="P85" s="235" t="s">
        <v>307</v>
      </c>
      <c r="Q85" s="183" t="s">
        <v>21</v>
      </c>
      <c r="R85" s="131">
        <f>(G85-F85)/F85</f>
        <v>0.30366018978761883</v>
      </c>
      <c r="S85" s="412"/>
      <c r="T85" s="413"/>
      <c r="U85" s="413"/>
    </row>
    <row r="86" spans="1:21" ht="24" x14ac:dyDescent="0.2">
      <c r="A86" s="108"/>
      <c r="B86" s="109" t="s">
        <v>36</v>
      </c>
      <c r="C86" s="110" t="s">
        <v>37</v>
      </c>
      <c r="D86" s="110" t="s">
        <v>37</v>
      </c>
      <c r="E86" s="110" t="s">
        <v>37</v>
      </c>
      <c r="F86" s="110">
        <v>205.2</v>
      </c>
      <c r="G86" s="305">
        <v>280.60000000000002</v>
      </c>
      <c r="H86" s="305">
        <v>280.60000000000002</v>
      </c>
      <c r="I86" s="305">
        <v>280.60000000000002</v>
      </c>
      <c r="J86" s="112" t="s">
        <v>37</v>
      </c>
      <c r="K86" s="136" t="s">
        <v>37</v>
      </c>
      <c r="L86" s="114" t="s">
        <v>37</v>
      </c>
      <c r="M86" s="114" t="s">
        <v>37</v>
      </c>
      <c r="N86" s="114" t="s">
        <v>37</v>
      </c>
      <c r="O86" s="114" t="s">
        <v>37</v>
      </c>
      <c r="P86" s="114" t="s">
        <v>37</v>
      </c>
      <c r="Q86" s="181" t="s">
        <v>37</v>
      </c>
      <c r="R86" s="176" t="s">
        <v>37</v>
      </c>
      <c r="S86" s="330" t="s">
        <v>1212</v>
      </c>
      <c r="T86" s="331"/>
      <c r="U86" s="331"/>
    </row>
    <row r="87" spans="1:21" ht="24" x14ac:dyDescent="0.2">
      <c r="A87" s="115"/>
      <c r="B87" s="109" t="s">
        <v>38</v>
      </c>
      <c r="C87" s="110" t="s">
        <v>37</v>
      </c>
      <c r="D87" s="110" t="s">
        <v>37</v>
      </c>
      <c r="E87" s="110" t="s">
        <v>37</v>
      </c>
      <c r="F87" s="110">
        <v>11.8</v>
      </c>
      <c r="G87" s="305">
        <v>2.6</v>
      </c>
      <c r="H87" s="305">
        <v>2.6</v>
      </c>
      <c r="I87" s="305">
        <v>2.6</v>
      </c>
      <c r="J87" s="112" t="s">
        <v>37</v>
      </c>
      <c r="K87" s="136" t="s">
        <v>37</v>
      </c>
      <c r="L87" s="114" t="s">
        <v>37</v>
      </c>
      <c r="M87" s="114" t="s">
        <v>37</v>
      </c>
      <c r="N87" s="114" t="s">
        <v>37</v>
      </c>
      <c r="O87" s="114" t="s">
        <v>37</v>
      </c>
      <c r="P87" s="114" t="s">
        <v>37</v>
      </c>
      <c r="Q87" s="181" t="s">
        <v>37</v>
      </c>
      <c r="R87" s="176" t="s">
        <v>37</v>
      </c>
    </row>
    <row r="88" spans="1:21" x14ac:dyDescent="0.2">
      <c r="A88" s="115"/>
      <c r="B88" s="109" t="s">
        <v>39</v>
      </c>
      <c r="C88" s="110" t="s">
        <v>37</v>
      </c>
      <c r="D88" s="110" t="s">
        <v>37</v>
      </c>
      <c r="E88" s="110" t="s">
        <v>37</v>
      </c>
      <c r="F88" s="110">
        <v>4.3</v>
      </c>
      <c r="G88" s="305">
        <v>5.3</v>
      </c>
      <c r="H88" s="305">
        <v>5.3</v>
      </c>
      <c r="I88" s="305">
        <v>5.3</v>
      </c>
      <c r="J88" s="112" t="s">
        <v>37</v>
      </c>
      <c r="K88" s="136" t="s">
        <v>37</v>
      </c>
      <c r="L88" s="114" t="s">
        <v>37</v>
      </c>
      <c r="M88" s="114" t="s">
        <v>37</v>
      </c>
      <c r="N88" s="114" t="s">
        <v>37</v>
      </c>
      <c r="O88" s="114" t="s">
        <v>37</v>
      </c>
      <c r="P88" s="114" t="s">
        <v>37</v>
      </c>
      <c r="Q88" s="181" t="s">
        <v>37</v>
      </c>
      <c r="R88" s="176" t="s">
        <v>37</v>
      </c>
    </row>
    <row r="89" spans="1:21" ht="24" x14ac:dyDescent="0.2">
      <c r="A89" s="115"/>
      <c r="B89" s="109" t="s">
        <v>40</v>
      </c>
      <c r="C89" s="110" t="s">
        <v>37</v>
      </c>
      <c r="D89" s="110" t="s">
        <v>37</v>
      </c>
      <c r="E89" s="110" t="s">
        <v>37</v>
      </c>
      <c r="F89" s="110"/>
      <c r="G89" s="111"/>
      <c r="H89" s="111"/>
      <c r="I89" s="111"/>
      <c r="J89" s="112" t="s">
        <v>37</v>
      </c>
      <c r="K89" s="136" t="s">
        <v>37</v>
      </c>
      <c r="L89" s="114" t="s">
        <v>37</v>
      </c>
      <c r="M89" s="114" t="s">
        <v>37</v>
      </c>
      <c r="N89" s="114" t="s">
        <v>37</v>
      </c>
      <c r="O89" s="114" t="s">
        <v>37</v>
      </c>
      <c r="P89" s="114" t="s">
        <v>37</v>
      </c>
      <c r="Q89" s="181" t="s">
        <v>37</v>
      </c>
      <c r="R89" s="176" t="s">
        <v>37</v>
      </c>
    </row>
    <row r="90" spans="1:21" x14ac:dyDescent="0.2">
      <c r="A90" s="115"/>
      <c r="B90" s="109" t="s">
        <v>41</v>
      </c>
      <c r="C90" s="110" t="s">
        <v>37</v>
      </c>
      <c r="D90" s="110" t="s">
        <v>37</v>
      </c>
      <c r="E90" s="110" t="s">
        <v>37</v>
      </c>
      <c r="F90" s="110"/>
      <c r="G90" s="111"/>
      <c r="H90" s="111"/>
      <c r="I90" s="111"/>
      <c r="J90" s="112" t="s">
        <v>37</v>
      </c>
      <c r="K90" s="136" t="s">
        <v>37</v>
      </c>
      <c r="L90" s="114" t="s">
        <v>37</v>
      </c>
      <c r="M90" s="114" t="s">
        <v>37</v>
      </c>
      <c r="N90" s="114" t="s">
        <v>37</v>
      </c>
      <c r="O90" s="114" t="s">
        <v>37</v>
      </c>
      <c r="P90" s="114" t="s">
        <v>37</v>
      </c>
      <c r="Q90" s="181" t="s">
        <v>37</v>
      </c>
      <c r="R90" s="176" t="s">
        <v>37</v>
      </c>
    </row>
    <row r="91" spans="1:21" x14ac:dyDescent="0.2">
      <c r="A91" s="115"/>
      <c r="B91" s="109" t="s">
        <v>42</v>
      </c>
      <c r="C91" s="110" t="s">
        <v>37</v>
      </c>
      <c r="D91" s="110" t="s">
        <v>37</v>
      </c>
      <c r="E91" s="110" t="s">
        <v>37</v>
      </c>
      <c r="F91" s="110"/>
      <c r="G91" s="111"/>
      <c r="H91" s="111"/>
      <c r="I91" s="111"/>
      <c r="J91" s="112" t="s">
        <v>37</v>
      </c>
      <c r="K91" s="136" t="s">
        <v>37</v>
      </c>
      <c r="L91" s="114" t="s">
        <v>37</v>
      </c>
      <c r="M91" s="114" t="s">
        <v>37</v>
      </c>
      <c r="N91" s="114" t="s">
        <v>37</v>
      </c>
      <c r="O91" s="114" t="s">
        <v>37</v>
      </c>
      <c r="P91" s="114" t="s">
        <v>37</v>
      </c>
      <c r="Q91" s="181" t="s">
        <v>37</v>
      </c>
      <c r="R91" s="176" t="s">
        <v>37</v>
      </c>
    </row>
    <row r="92" spans="1:21" x14ac:dyDescent="0.2">
      <c r="A92" s="115"/>
      <c r="B92" s="109" t="s">
        <v>43</v>
      </c>
      <c r="C92" s="110" t="s">
        <v>37</v>
      </c>
      <c r="D92" s="110" t="s">
        <v>37</v>
      </c>
      <c r="E92" s="110" t="s">
        <v>37</v>
      </c>
      <c r="F92" s="110"/>
      <c r="G92" s="111"/>
      <c r="H92" s="111"/>
      <c r="I92" s="111"/>
      <c r="J92" s="112" t="s">
        <v>37</v>
      </c>
      <c r="K92" s="136" t="s">
        <v>37</v>
      </c>
      <c r="L92" s="114" t="s">
        <v>37</v>
      </c>
      <c r="M92" s="114" t="s">
        <v>37</v>
      </c>
      <c r="N92" s="114" t="s">
        <v>37</v>
      </c>
      <c r="O92" s="114" t="s">
        <v>37</v>
      </c>
      <c r="P92" s="114" t="s">
        <v>37</v>
      </c>
      <c r="Q92" s="181" t="s">
        <v>37</v>
      </c>
      <c r="R92" s="176" t="s">
        <v>37</v>
      </c>
    </row>
    <row r="93" spans="1:21" ht="48" x14ac:dyDescent="0.2">
      <c r="A93" s="152" t="s">
        <v>1333</v>
      </c>
      <c r="B93" s="100" t="s">
        <v>1213</v>
      </c>
      <c r="C93" s="101" t="s">
        <v>308</v>
      </c>
      <c r="D93" s="101" t="s">
        <v>309</v>
      </c>
      <c r="E93" s="101" t="s">
        <v>185</v>
      </c>
      <c r="F93" s="102">
        <f>SUM(F94:F100)</f>
        <v>1243.9000000000001</v>
      </c>
      <c r="G93" s="103">
        <f>SUM(G94:G100)</f>
        <v>1157.4000000000001</v>
      </c>
      <c r="H93" s="103">
        <f t="shared" ref="H93" si="13">SUM(H94:H100)</f>
        <v>1216</v>
      </c>
      <c r="I93" s="103">
        <f t="shared" ref="I93" si="14">SUM(I94:I100)</f>
        <v>1277</v>
      </c>
      <c r="J93" s="104" t="s">
        <v>21</v>
      </c>
      <c r="K93" s="119" t="s">
        <v>1226</v>
      </c>
      <c r="L93" s="106" t="s">
        <v>1656</v>
      </c>
      <c r="M93" s="107" t="s">
        <v>124</v>
      </c>
      <c r="N93" s="234" t="s">
        <v>1646</v>
      </c>
      <c r="O93" s="234" t="s">
        <v>1646</v>
      </c>
      <c r="P93" s="235" t="s">
        <v>1646</v>
      </c>
      <c r="Q93" s="184" t="s">
        <v>21</v>
      </c>
      <c r="R93" s="131">
        <f>(G93-F93)/F93</f>
        <v>-6.9539352037945174E-2</v>
      </c>
      <c r="S93" s="330" t="s">
        <v>1216</v>
      </c>
      <c r="T93" s="331"/>
      <c r="U93" s="331"/>
    </row>
    <row r="94" spans="1:21" ht="24" x14ac:dyDescent="0.2">
      <c r="A94" s="108"/>
      <c r="B94" s="109" t="s">
        <v>36</v>
      </c>
      <c r="C94" s="110" t="s">
        <v>37</v>
      </c>
      <c r="D94" s="110" t="s">
        <v>37</v>
      </c>
      <c r="E94" s="110" t="s">
        <v>37</v>
      </c>
      <c r="F94" s="110">
        <v>743.6</v>
      </c>
      <c r="G94" s="305">
        <v>625.29999999999995</v>
      </c>
      <c r="H94" s="305">
        <v>656</v>
      </c>
      <c r="I94" s="305">
        <v>689</v>
      </c>
      <c r="J94" s="112" t="s">
        <v>37</v>
      </c>
      <c r="K94" s="136" t="s">
        <v>37</v>
      </c>
      <c r="L94" s="114" t="s">
        <v>37</v>
      </c>
      <c r="M94" s="114" t="s">
        <v>37</v>
      </c>
      <c r="N94" s="114" t="s">
        <v>37</v>
      </c>
      <c r="O94" s="114" t="s">
        <v>37</v>
      </c>
      <c r="P94" s="114" t="s">
        <v>37</v>
      </c>
      <c r="Q94" s="181" t="s">
        <v>37</v>
      </c>
      <c r="R94" s="176" t="s">
        <v>37</v>
      </c>
      <c r="S94" s="412"/>
      <c r="T94" s="413"/>
      <c r="U94" s="413"/>
    </row>
    <row r="95" spans="1:21" ht="24" customHeight="1" x14ac:dyDescent="0.2">
      <c r="A95" s="115"/>
      <c r="B95" s="109" t="s">
        <v>38</v>
      </c>
      <c r="C95" s="110" t="s">
        <v>37</v>
      </c>
      <c r="D95" s="110" t="s">
        <v>37</v>
      </c>
      <c r="E95" s="110" t="s">
        <v>37</v>
      </c>
      <c r="F95" s="110">
        <f>141+80.3</f>
        <v>221.3</v>
      </c>
      <c r="G95" s="305">
        <v>189.5</v>
      </c>
      <c r="H95" s="305">
        <v>200</v>
      </c>
      <c r="I95" s="305">
        <v>210</v>
      </c>
      <c r="J95" s="112" t="s">
        <v>37</v>
      </c>
      <c r="K95" s="136" t="s">
        <v>37</v>
      </c>
      <c r="L95" s="114" t="s">
        <v>37</v>
      </c>
      <c r="M95" s="114" t="s">
        <v>37</v>
      </c>
      <c r="N95" s="114" t="s">
        <v>37</v>
      </c>
      <c r="O95" s="114" t="s">
        <v>37</v>
      </c>
      <c r="P95" s="114" t="s">
        <v>37</v>
      </c>
      <c r="Q95" s="181" t="s">
        <v>37</v>
      </c>
      <c r="R95" s="176" t="s">
        <v>37</v>
      </c>
    </row>
    <row r="96" spans="1:21" x14ac:dyDescent="0.2">
      <c r="A96" s="115"/>
      <c r="B96" s="109" t="s">
        <v>39</v>
      </c>
      <c r="C96" s="110" t="s">
        <v>37</v>
      </c>
      <c r="D96" s="110" t="s">
        <v>37</v>
      </c>
      <c r="E96" s="110" t="s">
        <v>37</v>
      </c>
      <c r="F96" s="110">
        <v>279</v>
      </c>
      <c r="G96" s="305">
        <v>342.6</v>
      </c>
      <c r="H96" s="305">
        <v>360</v>
      </c>
      <c r="I96" s="305">
        <v>378</v>
      </c>
      <c r="J96" s="112" t="s">
        <v>37</v>
      </c>
      <c r="K96" s="136" t="s">
        <v>37</v>
      </c>
      <c r="L96" s="114" t="s">
        <v>37</v>
      </c>
      <c r="M96" s="114" t="s">
        <v>37</v>
      </c>
      <c r="N96" s="114" t="s">
        <v>37</v>
      </c>
      <c r="O96" s="114" t="s">
        <v>37</v>
      </c>
      <c r="P96" s="114" t="s">
        <v>37</v>
      </c>
      <c r="Q96" s="181" t="s">
        <v>37</v>
      </c>
      <c r="R96" s="176" t="s">
        <v>37</v>
      </c>
    </row>
    <row r="97" spans="1:21" ht="27" customHeight="1" x14ac:dyDescent="0.2">
      <c r="A97" s="115"/>
      <c r="B97" s="109" t="s">
        <v>40</v>
      </c>
      <c r="C97" s="110" t="s">
        <v>37</v>
      </c>
      <c r="D97" s="110" t="s">
        <v>37</v>
      </c>
      <c r="E97" s="110" t="s">
        <v>37</v>
      </c>
      <c r="F97" s="110"/>
      <c r="G97" s="111"/>
      <c r="H97" s="111"/>
      <c r="I97" s="111"/>
      <c r="J97" s="112" t="s">
        <v>37</v>
      </c>
      <c r="K97" s="136" t="s">
        <v>37</v>
      </c>
      <c r="L97" s="114" t="s">
        <v>37</v>
      </c>
      <c r="M97" s="114" t="s">
        <v>37</v>
      </c>
      <c r="N97" s="114" t="s">
        <v>37</v>
      </c>
      <c r="O97" s="114" t="s">
        <v>37</v>
      </c>
      <c r="P97" s="114" t="s">
        <v>37</v>
      </c>
      <c r="Q97" s="181" t="s">
        <v>37</v>
      </c>
      <c r="R97" s="176" t="s">
        <v>37</v>
      </c>
    </row>
    <row r="98" spans="1:21" x14ac:dyDescent="0.2">
      <c r="A98" s="115"/>
      <c r="B98" s="109" t="s">
        <v>41</v>
      </c>
      <c r="C98" s="110" t="s">
        <v>37</v>
      </c>
      <c r="D98" s="110" t="s">
        <v>37</v>
      </c>
      <c r="E98" s="110" t="s">
        <v>37</v>
      </c>
      <c r="F98" s="110"/>
      <c r="G98" s="111"/>
      <c r="H98" s="111"/>
      <c r="I98" s="111"/>
      <c r="J98" s="112" t="s">
        <v>37</v>
      </c>
      <c r="K98" s="136" t="s">
        <v>37</v>
      </c>
      <c r="L98" s="114" t="s">
        <v>37</v>
      </c>
      <c r="M98" s="114" t="s">
        <v>37</v>
      </c>
      <c r="N98" s="114" t="s">
        <v>37</v>
      </c>
      <c r="O98" s="114" t="s">
        <v>37</v>
      </c>
      <c r="P98" s="114" t="s">
        <v>37</v>
      </c>
      <c r="Q98" s="181" t="s">
        <v>37</v>
      </c>
      <c r="R98" s="176" t="s">
        <v>37</v>
      </c>
    </row>
    <row r="99" spans="1:21" x14ac:dyDescent="0.2">
      <c r="A99" s="115"/>
      <c r="B99" s="109" t="s">
        <v>42</v>
      </c>
      <c r="C99" s="110" t="s">
        <v>37</v>
      </c>
      <c r="D99" s="110" t="s">
        <v>37</v>
      </c>
      <c r="E99" s="110" t="s">
        <v>37</v>
      </c>
      <c r="F99" s="110"/>
      <c r="G99" s="111"/>
      <c r="H99" s="111"/>
      <c r="I99" s="111"/>
      <c r="J99" s="112" t="s">
        <v>37</v>
      </c>
      <c r="K99" s="136" t="s">
        <v>37</v>
      </c>
      <c r="L99" s="114" t="s">
        <v>37</v>
      </c>
      <c r="M99" s="114" t="s">
        <v>37</v>
      </c>
      <c r="N99" s="114" t="s">
        <v>37</v>
      </c>
      <c r="O99" s="114" t="s">
        <v>37</v>
      </c>
      <c r="P99" s="114" t="s">
        <v>37</v>
      </c>
      <c r="Q99" s="181" t="s">
        <v>37</v>
      </c>
      <c r="R99" s="176" t="s">
        <v>37</v>
      </c>
    </row>
    <row r="100" spans="1:21" x14ac:dyDescent="0.2">
      <c r="A100" s="115"/>
      <c r="B100" s="109" t="s">
        <v>43</v>
      </c>
      <c r="C100" s="110" t="s">
        <v>37</v>
      </c>
      <c r="D100" s="110" t="s">
        <v>37</v>
      </c>
      <c r="E100" s="110" t="s">
        <v>37</v>
      </c>
      <c r="F100" s="110"/>
      <c r="G100" s="111"/>
      <c r="H100" s="111"/>
      <c r="I100" s="111"/>
      <c r="J100" s="112" t="s">
        <v>37</v>
      </c>
      <c r="K100" s="136" t="s">
        <v>37</v>
      </c>
      <c r="L100" s="114" t="s">
        <v>37</v>
      </c>
      <c r="M100" s="114" t="s">
        <v>37</v>
      </c>
      <c r="N100" s="114" t="s">
        <v>37</v>
      </c>
      <c r="O100" s="114" t="s">
        <v>37</v>
      </c>
      <c r="P100" s="114" t="s">
        <v>37</v>
      </c>
      <c r="Q100" s="181" t="s">
        <v>37</v>
      </c>
      <c r="R100" s="176" t="s">
        <v>37</v>
      </c>
    </row>
    <row r="101" spans="1:21" ht="48.75" customHeight="1" x14ac:dyDescent="0.2">
      <c r="A101" s="119" t="s">
        <v>1647</v>
      </c>
      <c r="B101" s="116" t="s">
        <v>1215</v>
      </c>
      <c r="C101" s="101" t="s">
        <v>310</v>
      </c>
      <c r="D101" s="101" t="s">
        <v>309</v>
      </c>
      <c r="E101" s="101" t="s">
        <v>185</v>
      </c>
      <c r="F101" s="102">
        <f>SUM(F102:F108)</f>
        <v>146.4</v>
      </c>
      <c r="G101" s="103">
        <f>SUM(G102:G108)</f>
        <v>195.3</v>
      </c>
      <c r="H101" s="103">
        <f t="shared" ref="H101:I101" si="15">SUM(H102:H108)</f>
        <v>206</v>
      </c>
      <c r="I101" s="103">
        <f t="shared" si="15"/>
        <v>217</v>
      </c>
      <c r="J101" s="118" t="s">
        <v>347</v>
      </c>
      <c r="K101" s="119" t="s">
        <v>1214</v>
      </c>
      <c r="L101" s="106" t="s">
        <v>1654</v>
      </c>
      <c r="M101" s="107" t="s">
        <v>124</v>
      </c>
      <c r="N101" s="234" t="s">
        <v>1646</v>
      </c>
      <c r="O101" s="234" t="s">
        <v>1646</v>
      </c>
      <c r="P101" s="235" t="s">
        <v>1646</v>
      </c>
      <c r="Q101" s="185" t="s">
        <v>348</v>
      </c>
      <c r="R101" s="131">
        <f>(G101-F101)/F101</f>
        <v>0.33401639344262296</v>
      </c>
      <c r="S101" s="330" t="s">
        <v>1248</v>
      </c>
      <c r="T101" s="331"/>
      <c r="U101" s="331"/>
    </row>
    <row r="102" spans="1:21" ht="24" x14ac:dyDescent="0.2">
      <c r="A102" s="108"/>
      <c r="B102" s="109" t="s">
        <v>36</v>
      </c>
      <c r="C102" s="110" t="s">
        <v>37</v>
      </c>
      <c r="D102" s="110" t="s">
        <v>37</v>
      </c>
      <c r="E102" s="110" t="s">
        <v>37</v>
      </c>
      <c r="F102" s="110"/>
      <c r="G102" s="111"/>
      <c r="H102" s="111"/>
      <c r="I102" s="111"/>
      <c r="J102" s="112" t="s">
        <v>37</v>
      </c>
      <c r="K102" s="136" t="s">
        <v>37</v>
      </c>
      <c r="L102" s="114" t="s">
        <v>37</v>
      </c>
      <c r="M102" s="114" t="s">
        <v>37</v>
      </c>
      <c r="N102" s="114" t="s">
        <v>37</v>
      </c>
      <c r="O102" s="114" t="s">
        <v>37</v>
      </c>
      <c r="P102" s="114" t="s">
        <v>37</v>
      </c>
      <c r="Q102" s="181" t="s">
        <v>37</v>
      </c>
      <c r="R102" s="176" t="s">
        <v>37</v>
      </c>
      <c r="S102" s="412"/>
      <c r="T102" s="413"/>
      <c r="U102" s="413"/>
    </row>
    <row r="103" spans="1:21" ht="24" customHeight="1" x14ac:dyDescent="0.2">
      <c r="A103" s="115"/>
      <c r="B103" s="109" t="s">
        <v>38</v>
      </c>
      <c r="C103" s="110" t="s">
        <v>37</v>
      </c>
      <c r="D103" s="110" t="s">
        <v>37</v>
      </c>
      <c r="E103" s="110" t="s">
        <v>37</v>
      </c>
      <c r="F103" s="110">
        <v>123.1</v>
      </c>
      <c r="G103" s="305">
        <v>172.3</v>
      </c>
      <c r="H103" s="305">
        <v>180</v>
      </c>
      <c r="I103" s="305">
        <v>189</v>
      </c>
      <c r="J103" s="112" t="s">
        <v>37</v>
      </c>
      <c r="K103" s="136" t="s">
        <v>37</v>
      </c>
      <c r="L103" s="114" t="s">
        <v>37</v>
      </c>
      <c r="M103" s="114" t="s">
        <v>37</v>
      </c>
      <c r="N103" s="114" t="s">
        <v>37</v>
      </c>
      <c r="O103" s="114" t="s">
        <v>37</v>
      </c>
      <c r="P103" s="114" t="s">
        <v>37</v>
      </c>
      <c r="Q103" s="181" t="s">
        <v>37</v>
      </c>
      <c r="R103" s="176" t="s">
        <v>37</v>
      </c>
    </row>
    <row r="104" spans="1:21" x14ac:dyDescent="0.2">
      <c r="A104" s="115"/>
      <c r="B104" s="109" t="s">
        <v>39</v>
      </c>
      <c r="C104" s="110" t="s">
        <v>37</v>
      </c>
      <c r="D104" s="110" t="s">
        <v>37</v>
      </c>
      <c r="E104" s="110" t="s">
        <v>37</v>
      </c>
      <c r="F104" s="110">
        <v>23.3</v>
      </c>
      <c r="G104" s="305">
        <v>23</v>
      </c>
      <c r="H104" s="305">
        <v>26</v>
      </c>
      <c r="I104" s="305">
        <v>28</v>
      </c>
      <c r="J104" s="112" t="s">
        <v>37</v>
      </c>
      <c r="K104" s="136" t="s">
        <v>37</v>
      </c>
      <c r="L104" s="114" t="s">
        <v>37</v>
      </c>
      <c r="M104" s="114" t="s">
        <v>37</v>
      </c>
      <c r="N104" s="114" t="s">
        <v>37</v>
      </c>
      <c r="O104" s="114" t="s">
        <v>37</v>
      </c>
      <c r="P104" s="114" t="s">
        <v>37</v>
      </c>
      <c r="Q104" s="181" t="s">
        <v>37</v>
      </c>
      <c r="R104" s="176" t="s">
        <v>37</v>
      </c>
    </row>
    <row r="105" spans="1:21" ht="24" customHeight="1" x14ac:dyDescent="0.2">
      <c r="A105" s="115"/>
      <c r="B105" s="109" t="s">
        <v>40</v>
      </c>
      <c r="C105" s="110" t="s">
        <v>37</v>
      </c>
      <c r="D105" s="110" t="s">
        <v>37</v>
      </c>
      <c r="E105" s="110" t="s">
        <v>37</v>
      </c>
      <c r="F105" s="110"/>
      <c r="G105" s="111"/>
      <c r="H105" s="111"/>
      <c r="I105" s="111"/>
      <c r="J105" s="112" t="s">
        <v>37</v>
      </c>
      <c r="K105" s="136" t="s">
        <v>37</v>
      </c>
      <c r="L105" s="114" t="s">
        <v>37</v>
      </c>
      <c r="M105" s="114" t="s">
        <v>37</v>
      </c>
      <c r="N105" s="114" t="s">
        <v>37</v>
      </c>
      <c r="O105" s="114" t="s">
        <v>37</v>
      </c>
      <c r="P105" s="114" t="s">
        <v>37</v>
      </c>
      <c r="Q105" s="181" t="s">
        <v>37</v>
      </c>
      <c r="R105" s="176" t="s">
        <v>37</v>
      </c>
    </row>
    <row r="106" spans="1:21" x14ac:dyDescent="0.2">
      <c r="A106" s="115"/>
      <c r="B106" s="109" t="s">
        <v>41</v>
      </c>
      <c r="C106" s="110" t="s">
        <v>37</v>
      </c>
      <c r="D106" s="110" t="s">
        <v>37</v>
      </c>
      <c r="E106" s="110" t="s">
        <v>37</v>
      </c>
      <c r="F106" s="110"/>
      <c r="G106" s="111"/>
      <c r="H106" s="111"/>
      <c r="I106" s="111"/>
      <c r="J106" s="112" t="s">
        <v>37</v>
      </c>
      <c r="K106" s="136" t="s">
        <v>37</v>
      </c>
      <c r="L106" s="114" t="s">
        <v>37</v>
      </c>
      <c r="M106" s="114" t="s">
        <v>37</v>
      </c>
      <c r="N106" s="114" t="s">
        <v>37</v>
      </c>
      <c r="O106" s="114" t="s">
        <v>37</v>
      </c>
      <c r="P106" s="114" t="s">
        <v>37</v>
      </c>
      <c r="Q106" s="181" t="s">
        <v>37</v>
      </c>
      <c r="R106" s="176" t="s">
        <v>37</v>
      </c>
    </row>
    <row r="107" spans="1:21" x14ac:dyDescent="0.2">
      <c r="A107" s="115"/>
      <c r="B107" s="109" t="s">
        <v>42</v>
      </c>
      <c r="C107" s="110" t="s">
        <v>37</v>
      </c>
      <c r="D107" s="110" t="s">
        <v>37</v>
      </c>
      <c r="E107" s="110" t="s">
        <v>37</v>
      </c>
      <c r="F107" s="110"/>
      <c r="G107" s="111"/>
      <c r="H107" s="111"/>
      <c r="I107" s="111"/>
      <c r="J107" s="112" t="s">
        <v>37</v>
      </c>
      <c r="K107" s="136" t="s">
        <v>37</v>
      </c>
      <c r="L107" s="114" t="s">
        <v>37</v>
      </c>
      <c r="M107" s="114" t="s">
        <v>37</v>
      </c>
      <c r="N107" s="114" t="s">
        <v>37</v>
      </c>
      <c r="O107" s="114" t="s">
        <v>37</v>
      </c>
      <c r="P107" s="114" t="s">
        <v>37</v>
      </c>
      <c r="Q107" s="181" t="s">
        <v>37</v>
      </c>
      <c r="R107" s="176" t="s">
        <v>37</v>
      </c>
    </row>
    <row r="108" spans="1:21" x14ac:dyDescent="0.2">
      <c r="A108" s="115"/>
      <c r="B108" s="109" t="s">
        <v>43</v>
      </c>
      <c r="C108" s="110" t="s">
        <v>37</v>
      </c>
      <c r="D108" s="110" t="s">
        <v>37</v>
      </c>
      <c r="E108" s="110" t="s">
        <v>37</v>
      </c>
      <c r="F108" s="110"/>
      <c r="G108" s="111"/>
      <c r="H108" s="111"/>
      <c r="I108" s="111"/>
      <c r="J108" s="112" t="s">
        <v>37</v>
      </c>
      <c r="K108" s="136" t="s">
        <v>37</v>
      </c>
      <c r="L108" s="114" t="s">
        <v>37</v>
      </c>
      <c r="M108" s="114" t="s">
        <v>37</v>
      </c>
      <c r="N108" s="114" t="s">
        <v>37</v>
      </c>
      <c r="O108" s="114" t="s">
        <v>37</v>
      </c>
      <c r="P108" s="114" t="s">
        <v>37</v>
      </c>
      <c r="Q108" s="181" t="s">
        <v>37</v>
      </c>
      <c r="R108" s="176" t="s">
        <v>37</v>
      </c>
    </row>
    <row r="109" spans="1:21" ht="51" customHeight="1" x14ac:dyDescent="0.2">
      <c r="A109" s="119" t="s">
        <v>1334</v>
      </c>
      <c r="B109" s="116" t="s">
        <v>312</v>
      </c>
      <c r="C109" s="101" t="s">
        <v>313</v>
      </c>
      <c r="D109" s="101" t="s">
        <v>314</v>
      </c>
      <c r="E109" s="101" t="s">
        <v>315</v>
      </c>
      <c r="F109" s="102">
        <f>SUM(F110:F116)</f>
        <v>531.79999999999995</v>
      </c>
      <c r="G109" s="103">
        <f>SUM(G110:G116)</f>
        <v>698.5</v>
      </c>
      <c r="H109" s="103">
        <f t="shared" ref="H109:I109" si="16">SUM(H110:H116)</f>
        <v>736</v>
      </c>
      <c r="I109" s="103">
        <f t="shared" si="16"/>
        <v>774</v>
      </c>
      <c r="J109" s="118" t="s">
        <v>21</v>
      </c>
      <c r="K109" s="119" t="s">
        <v>1562</v>
      </c>
      <c r="L109" s="106" t="s">
        <v>1655</v>
      </c>
      <c r="M109" s="107" t="s">
        <v>124</v>
      </c>
      <c r="N109" s="234" t="s">
        <v>1648</v>
      </c>
      <c r="O109" s="234" t="s">
        <v>1648</v>
      </c>
      <c r="P109" s="235" t="s">
        <v>1648</v>
      </c>
      <c r="Q109" s="183" t="s">
        <v>21</v>
      </c>
      <c r="R109" s="131">
        <f>(G109-F109)/F109</f>
        <v>0.31346370816096286</v>
      </c>
      <c r="S109" s="330" t="s">
        <v>1218</v>
      </c>
      <c r="T109" s="331"/>
      <c r="U109" s="331"/>
    </row>
    <row r="110" spans="1:21" ht="24" customHeight="1" x14ac:dyDescent="0.2">
      <c r="A110" s="108"/>
      <c r="B110" s="109" t="s">
        <v>36</v>
      </c>
      <c r="C110" s="110" t="s">
        <v>37</v>
      </c>
      <c r="D110" s="110" t="s">
        <v>37</v>
      </c>
      <c r="E110" s="110" t="s">
        <v>37</v>
      </c>
      <c r="F110" s="110">
        <v>500.2</v>
      </c>
      <c r="G110" s="305">
        <v>665</v>
      </c>
      <c r="H110" s="305">
        <v>700</v>
      </c>
      <c r="I110" s="305">
        <v>735</v>
      </c>
      <c r="J110" s="112" t="s">
        <v>37</v>
      </c>
      <c r="K110" s="136" t="s">
        <v>37</v>
      </c>
      <c r="L110" s="114" t="s">
        <v>37</v>
      </c>
      <c r="M110" s="114" t="s">
        <v>37</v>
      </c>
      <c r="N110" s="114" t="s">
        <v>37</v>
      </c>
      <c r="O110" s="114" t="s">
        <v>37</v>
      </c>
      <c r="P110" s="114" t="s">
        <v>37</v>
      </c>
      <c r="Q110" s="181" t="s">
        <v>37</v>
      </c>
      <c r="R110" s="176" t="s">
        <v>37</v>
      </c>
      <c r="S110" s="412"/>
      <c r="T110" s="413"/>
      <c r="U110" s="413"/>
    </row>
    <row r="111" spans="1:21" ht="24" customHeight="1" x14ac:dyDescent="0.2">
      <c r="A111" s="115"/>
      <c r="B111" s="109" t="s">
        <v>38</v>
      </c>
      <c r="C111" s="110" t="s">
        <v>37</v>
      </c>
      <c r="D111" s="110" t="s">
        <v>37</v>
      </c>
      <c r="E111" s="110" t="s">
        <v>37</v>
      </c>
      <c r="F111" s="110">
        <f>29.1+0.5</f>
        <v>29.6</v>
      </c>
      <c r="G111" s="305">
        <v>31</v>
      </c>
      <c r="H111" s="305">
        <v>33</v>
      </c>
      <c r="I111" s="305">
        <v>35</v>
      </c>
      <c r="J111" s="112" t="s">
        <v>37</v>
      </c>
      <c r="K111" s="136" t="s">
        <v>37</v>
      </c>
      <c r="L111" s="114" t="s">
        <v>37</v>
      </c>
      <c r="M111" s="114" t="s">
        <v>37</v>
      </c>
      <c r="N111" s="114" t="s">
        <v>37</v>
      </c>
      <c r="O111" s="114" t="s">
        <v>37</v>
      </c>
      <c r="P111" s="114" t="s">
        <v>37</v>
      </c>
      <c r="Q111" s="181" t="s">
        <v>37</v>
      </c>
      <c r="R111" s="176" t="s">
        <v>37</v>
      </c>
    </row>
    <row r="112" spans="1:21" x14ac:dyDescent="0.2">
      <c r="A112" s="115"/>
      <c r="B112" s="109" t="s">
        <v>39</v>
      </c>
      <c r="C112" s="110" t="s">
        <v>37</v>
      </c>
      <c r="D112" s="110" t="s">
        <v>37</v>
      </c>
      <c r="E112" s="110" t="s">
        <v>37</v>
      </c>
      <c r="F112" s="110">
        <v>2</v>
      </c>
      <c r="G112" s="305">
        <v>2.5</v>
      </c>
      <c r="H112" s="305">
        <v>3</v>
      </c>
      <c r="I112" s="305">
        <v>4</v>
      </c>
      <c r="J112" s="112" t="s">
        <v>37</v>
      </c>
      <c r="K112" s="136" t="s">
        <v>37</v>
      </c>
      <c r="L112" s="114" t="s">
        <v>37</v>
      </c>
      <c r="M112" s="114" t="s">
        <v>37</v>
      </c>
      <c r="N112" s="114" t="s">
        <v>37</v>
      </c>
      <c r="O112" s="114" t="s">
        <v>37</v>
      </c>
      <c r="P112" s="114" t="s">
        <v>37</v>
      </c>
      <c r="Q112" s="181" t="s">
        <v>37</v>
      </c>
      <c r="R112" s="176" t="s">
        <v>37</v>
      </c>
    </row>
    <row r="113" spans="1:21" ht="24" x14ac:dyDescent="0.2">
      <c r="A113" s="115"/>
      <c r="B113" s="109" t="s">
        <v>40</v>
      </c>
      <c r="C113" s="110" t="s">
        <v>37</v>
      </c>
      <c r="D113" s="110" t="s">
        <v>37</v>
      </c>
      <c r="E113" s="110" t="s">
        <v>37</v>
      </c>
      <c r="F113" s="110"/>
      <c r="G113" s="111"/>
      <c r="H113" s="111"/>
      <c r="I113" s="111"/>
      <c r="J113" s="112" t="s">
        <v>37</v>
      </c>
      <c r="K113" s="136" t="s">
        <v>37</v>
      </c>
      <c r="L113" s="114" t="s">
        <v>37</v>
      </c>
      <c r="M113" s="114" t="s">
        <v>37</v>
      </c>
      <c r="N113" s="114" t="s">
        <v>37</v>
      </c>
      <c r="O113" s="114" t="s">
        <v>37</v>
      </c>
      <c r="P113" s="114" t="s">
        <v>37</v>
      </c>
      <c r="Q113" s="181" t="s">
        <v>37</v>
      </c>
      <c r="R113" s="176" t="s">
        <v>37</v>
      </c>
    </row>
    <row r="114" spans="1:21" x14ac:dyDescent="0.2">
      <c r="A114" s="115"/>
      <c r="B114" s="109" t="s">
        <v>41</v>
      </c>
      <c r="C114" s="110" t="s">
        <v>37</v>
      </c>
      <c r="D114" s="110" t="s">
        <v>37</v>
      </c>
      <c r="E114" s="110" t="s">
        <v>37</v>
      </c>
      <c r="F114" s="110"/>
      <c r="G114" s="111"/>
      <c r="H114" s="111"/>
      <c r="I114" s="111"/>
      <c r="J114" s="112" t="s">
        <v>37</v>
      </c>
      <c r="K114" s="136" t="s">
        <v>37</v>
      </c>
      <c r="L114" s="114" t="s">
        <v>37</v>
      </c>
      <c r="M114" s="114" t="s">
        <v>37</v>
      </c>
      <c r="N114" s="114" t="s">
        <v>37</v>
      </c>
      <c r="O114" s="114" t="s">
        <v>37</v>
      </c>
      <c r="P114" s="114" t="s">
        <v>37</v>
      </c>
      <c r="Q114" s="181" t="s">
        <v>37</v>
      </c>
      <c r="R114" s="176" t="s">
        <v>37</v>
      </c>
    </row>
    <row r="115" spans="1:21" x14ac:dyDescent="0.2">
      <c r="A115" s="115"/>
      <c r="B115" s="109" t="s">
        <v>42</v>
      </c>
      <c r="C115" s="110" t="s">
        <v>37</v>
      </c>
      <c r="D115" s="110" t="s">
        <v>37</v>
      </c>
      <c r="E115" s="110" t="s">
        <v>37</v>
      </c>
      <c r="F115" s="110"/>
      <c r="G115" s="111"/>
      <c r="H115" s="111"/>
      <c r="I115" s="111"/>
      <c r="J115" s="112" t="s">
        <v>37</v>
      </c>
      <c r="K115" s="136" t="s">
        <v>37</v>
      </c>
      <c r="L115" s="114" t="s">
        <v>37</v>
      </c>
      <c r="M115" s="114" t="s">
        <v>37</v>
      </c>
      <c r="N115" s="114" t="s">
        <v>37</v>
      </c>
      <c r="O115" s="114" t="s">
        <v>37</v>
      </c>
      <c r="P115" s="114" t="s">
        <v>37</v>
      </c>
      <c r="Q115" s="181" t="s">
        <v>37</v>
      </c>
      <c r="R115" s="176" t="s">
        <v>37</v>
      </c>
    </row>
    <row r="116" spans="1:21" x14ac:dyDescent="0.2">
      <c r="A116" s="115"/>
      <c r="B116" s="109" t="s">
        <v>43</v>
      </c>
      <c r="C116" s="110" t="s">
        <v>37</v>
      </c>
      <c r="D116" s="110" t="s">
        <v>37</v>
      </c>
      <c r="E116" s="110" t="s">
        <v>37</v>
      </c>
      <c r="F116" s="110"/>
      <c r="G116" s="111"/>
      <c r="H116" s="111"/>
      <c r="I116" s="111"/>
      <c r="J116" s="112" t="s">
        <v>37</v>
      </c>
      <c r="K116" s="136" t="s">
        <v>37</v>
      </c>
      <c r="L116" s="114" t="s">
        <v>37</v>
      </c>
      <c r="M116" s="114" t="s">
        <v>37</v>
      </c>
      <c r="N116" s="114" t="s">
        <v>37</v>
      </c>
      <c r="O116" s="114" t="s">
        <v>37</v>
      </c>
      <c r="P116" s="114" t="s">
        <v>37</v>
      </c>
      <c r="Q116" s="181" t="s">
        <v>37</v>
      </c>
      <c r="R116" s="176" t="s">
        <v>37</v>
      </c>
    </row>
    <row r="117" spans="1:21" ht="36" x14ac:dyDescent="0.2">
      <c r="A117" s="105" t="s">
        <v>316</v>
      </c>
      <c r="B117" s="116" t="s">
        <v>317</v>
      </c>
      <c r="C117" s="101" t="s">
        <v>318</v>
      </c>
      <c r="D117" s="101" t="s">
        <v>309</v>
      </c>
      <c r="E117" s="101" t="s">
        <v>300</v>
      </c>
      <c r="F117" s="102">
        <f>SUM(F118:F124)</f>
        <v>149.19999999999999</v>
      </c>
      <c r="G117" s="103">
        <f>SUM(G118:G124)</f>
        <v>172.5</v>
      </c>
      <c r="H117" s="103">
        <f t="shared" ref="H117:I117" si="17">SUM(H118:H124)</f>
        <v>181</v>
      </c>
      <c r="I117" s="103">
        <f t="shared" si="17"/>
        <v>190</v>
      </c>
      <c r="J117" s="118" t="s">
        <v>21</v>
      </c>
      <c r="K117" s="119" t="s">
        <v>1235</v>
      </c>
      <c r="L117" s="106" t="s">
        <v>1653</v>
      </c>
      <c r="M117" s="107" t="s">
        <v>44</v>
      </c>
      <c r="N117" s="234" t="s">
        <v>319</v>
      </c>
      <c r="O117" s="234" t="s">
        <v>320</v>
      </c>
      <c r="P117" s="235" t="s">
        <v>321</v>
      </c>
      <c r="Q117" s="183" t="s">
        <v>21</v>
      </c>
      <c r="R117" s="131">
        <f>(G117-F117)/F117</f>
        <v>0.15616621983914217</v>
      </c>
      <c r="S117" s="412"/>
      <c r="T117" s="413"/>
      <c r="U117" s="413"/>
    </row>
    <row r="118" spans="1:21" ht="24" x14ac:dyDescent="0.2">
      <c r="A118" s="108"/>
      <c r="B118" s="109" t="s">
        <v>36</v>
      </c>
      <c r="C118" s="110" t="s">
        <v>37</v>
      </c>
      <c r="D118" s="110" t="s">
        <v>37</v>
      </c>
      <c r="E118" s="110" t="s">
        <v>37</v>
      </c>
      <c r="F118" s="110"/>
      <c r="G118" s="111"/>
      <c r="H118" s="111"/>
      <c r="I118" s="111"/>
      <c r="J118" s="112" t="s">
        <v>37</v>
      </c>
      <c r="K118" s="136" t="s">
        <v>37</v>
      </c>
      <c r="L118" s="114" t="s">
        <v>37</v>
      </c>
      <c r="M118" s="114" t="s">
        <v>37</v>
      </c>
      <c r="N118" s="114" t="s">
        <v>37</v>
      </c>
      <c r="O118" s="114" t="s">
        <v>37</v>
      </c>
      <c r="P118" s="114" t="s">
        <v>37</v>
      </c>
      <c r="Q118" s="181" t="s">
        <v>37</v>
      </c>
      <c r="R118" s="176" t="s">
        <v>37</v>
      </c>
      <c r="S118" s="412"/>
      <c r="T118" s="413"/>
      <c r="U118" s="413"/>
    </row>
    <row r="119" spans="1:21" ht="24" x14ac:dyDescent="0.2">
      <c r="A119" s="115"/>
      <c r="B119" s="109" t="s">
        <v>38</v>
      </c>
      <c r="C119" s="110" t="s">
        <v>37</v>
      </c>
      <c r="D119" s="110" t="s">
        <v>37</v>
      </c>
      <c r="E119" s="110" t="s">
        <v>37</v>
      </c>
      <c r="F119" s="110"/>
      <c r="G119" s="111"/>
      <c r="H119" s="111"/>
      <c r="I119" s="111"/>
      <c r="J119" s="112" t="s">
        <v>37</v>
      </c>
      <c r="K119" s="136" t="s">
        <v>37</v>
      </c>
      <c r="L119" s="114" t="s">
        <v>37</v>
      </c>
      <c r="M119" s="114" t="s">
        <v>37</v>
      </c>
      <c r="N119" s="114" t="s">
        <v>37</v>
      </c>
      <c r="O119" s="114" t="s">
        <v>37</v>
      </c>
      <c r="P119" s="114" t="s">
        <v>37</v>
      </c>
      <c r="Q119" s="181" t="s">
        <v>37</v>
      </c>
      <c r="R119" s="176" t="s">
        <v>37</v>
      </c>
    </row>
    <row r="120" spans="1:21" x14ac:dyDescent="0.2">
      <c r="A120" s="115"/>
      <c r="B120" s="109" t="s">
        <v>39</v>
      </c>
      <c r="C120" s="110" t="s">
        <v>37</v>
      </c>
      <c r="D120" s="110" t="s">
        <v>37</v>
      </c>
      <c r="E120" s="110" t="s">
        <v>37</v>
      </c>
      <c r="F120" s="110">
        <v>149.19999999999999</v>
      </c>
      <c r="G120" s="305">
        <v>172.5</v>
      </c>
      <c r="H120" s="305">
        <v>181</v>
      </c>
      <c r="I120" s="305">
        <v>190</v>
      </c>
      <c r="J120" s="112" t="s">
        <v>37</v>
      </c>
      <c r="K120" s="136" t="s">
        <v>37</v>
      </c>
      <c r="L120" s="114" t="s">
        <v>37</v>
      </c>
      <c r="M120" s="114" t="s">
        <v>37</v>
      </c>
      <c r="N120" s="114" t="s">
        <v>37</v>
      </c>
      <c r="O120" s="114" t="s">
        <v>37</v>
      </c>
      <c r="P120" s="114" t="s">
        <v>37</v>
      </c>
      <c r="Q120" s="181" t="s">
        <v>37</v>
      </c>
      <c r="R120" s="176" t="s">
        <v>37</v>
      </c>
    </row>
    <row r="121" spans="1:21" ht="24" x14ac:dyDescent="0.2">
      <c r="A121" s="115"/>
      <c r="B121" s="109" t="s">
        <v>40</v>
      </c>
      <c r="C121" s="110" t="s">
        <v>37</v>
      </c>
      <c r="D121" s="110" t="s">
        <v>37</v>
      </c>
      <c r="E121" s="110" t="s">
        <v>37</v>
      </c>
      <c r="F121" s="110"/>
      <c r="G121" s="111"/>
      <c r="H121" s="111"/>
      <c r="I121" s="111"/>
      <c r="J121" s="112" t="s">
        <v>37</v>
      </c>
      <c r="K121" s="136" t="s">
        <v>37</v>
      </c>
      <c r="L121" s="114" t="s">
        <v>37</v>
      </c>
      <c r="M121" s="114" t="s">
        <v>37</v>
      </c>
      <c r="N121" s="114" t="s">
        <v>37</v>
      </c>
      <c r="O121" s="114" t="s">
        <v>37</v>
      </c>
      <c r="P121" s="114" t="s">
        <v>37</v>
      </c>
      <c r="Q121" s="181" t="s">
        <v>37</v>
      </c>
      <c r="R121" s="176" t="s">
        <v>37</v>
      </c>
    </row>
    <row r="122" spans="1:21" x14ac:dyDescent="0.2">
      <c r="A122" s="115"/>
      <c r="B122" s="109" t="s">
        <v>41</v>
      </c>
      <c r="C122" s="110" t="s">
        <v>37</v>
      </c>
      <c r="D122" s="110" t="s">
        <v>37</v>
      </c>
      <c r="E122" s="110" t="s">
        <v>37</v>
      </c>
      <c r="F122" s="110"/>
      <c r="G122" s="111"/>
      <c r="H122" s="111"/>
      <c r="I122" s="111"/>
      <c r="J122" s="112" t="s">
        <v>37</v>
      </c>
      <c r="K122" s="136" t="s">
        <v>37</v>
      </c>
      <c r="L122" s="114" t="s">
        <v>37</v>
      </c>
      <c r="M122" s="114" t="s">
        <v>37</v>
      </c>
      <c r="N122" s="114" t="s">
        <v>37</v>
      </c>
      <c r="O122" s="114" t="s">
        <v>37</v>
      </c>
      <c r="P122" s="114" t="s">
        <v>37</v>
      </c>
      <c r="Q122" s="181" t="s">
        <v>37</v>
      </c>
      <c r="R122" s="176" t="s">
        <v>37</v>
      </c>
    </row>
    <row r="123" spans="1:21" x14ac:dyDescent="0.2">
      <c r="A123" s="115"/>
      <c r="B123" s="109" t="s">
        <v>42</v>
      </c>
      <c r="C123" s="110" t="s">
        <v>37</v>
      </c>
      <c r="D123" s="110" t="s">
        <v>37</v>
      </c>
      <c r="E123" s="110" t="s">
        <v>37</v>
      </c>
      <c r="F123" s="110"/>
      <c r="G123" s="111"/>
      <c r="H123" s="111"/>
      <c r="I123" s="111"/>
      <c r="J123" s="112" t="s">
        <v>37</v>
      </c>
      <c r="K123" s="136" t="s">
        <v>37</v>
      </c>
      <c r="L123" s="114" t="s">
        <v>37</v>
      </c>
      <c r="M123" s="114" t="s">
        <v>37</v>
      </c>
      <c r="N123" s="114" t="s">
        <v>37</v>
      </c>
      <c r="O123" s="114" t="s">
        <v>37</v>
      </c>
      <c r="P123" s="114" t="s">
        <v>37</v>
      </c>
      <c r="Q123" s="181" t="s">
        <v>37</v>
      </c>
      <c r="R123" s="176" t="s">
        <v>37</v>
      </c>
    </row>
    <row r="124" spans="1:21" x14ac:dyDescent="0.2">
      <c r="A124" s="115"/>
      <c r="B124" s="109" t="s">
        <v>43</v>
      </c>
      <c r="C124" s="110" t="s">
        <v>37</v>
      </c>
      <c r="D124" s="110" t="s">
        <v>37</v>
      </c>
      <c r="E124" s="110" t="s">
        <v>37</v>
      </c>
      <c r="F124" s="110"/>
      <c r="G124" s="111"/>
      <c r="H124" s="111"/>
      <c r="I124" s="111"/>
      <c r="J124" s="112" t="s">
        <v>37</v>
      </c>
      <c r="K124" s="136" t="s">
        <v>37</v>
      </c>
      <c r="L124" s="114" t="s">
        <v>37</v>
      </c>
      <c r="M124" s="114" t="s">
        <v>37</v>
      </c>
      <c r="N124" s="114" t="s">
        <v>37</v>
      </c>
      <c r="O124" s="114" t="s">
        <v>37</v>
      </c>
      <c r="P124" s="114" t="s">
        <v>37</v>
      </c>
      <c r="Q124" s="181" t="s">
        <v>37</v>
      </c>
      <c r="R124" s="176" t="s">
        <v>37</v>
      </c>
    </row>
    <row r="125" spans="1:21" ht="48" x14ac:dyDescent="0.2">
      <c r="A125" s="424" t="s">
        <v>1563</v>
      </c>
      <c r="B125" s="349" t="s">
        <v>371</v>
      </c>
      <c r="C125" s="352" t="s">
        <v>372</v>
      </c>
      <c r="D125" s="352" t="s">
        <v>309</v>
      </c>
      <c r="E125" s="352" t="s">
        <v>343</v>
      </c>
      <c r="F125" s="389">
        <f>SUM(F126:F132)</f>
        <v>409.3</v>
      </c>
      <c r="G125" s="346">
        <f>SUM(G126:G132)</f>
        <v>442.2</v>
      </c>
      <c r="H125" s="346">
        <f>SUM(H126:H132)</f>
        <v>464</v>
      </c>
      <c r="I125" s="346">
        <f>SUM(I126:I132)</f>
        <v>487</v>
      </c>
      <c r="J125" s="355" t="s">
        <v>21</v>
      </c>
      <c r="K125" s="119" t="s">
        <v>1564</v>
      </c>
      <c r="L125" s="106" t="s">
        <v>1718</v>
      </c>
      <c r="M125" s="107" t="s">
        <v>44</v>
      </c>
      <c r="N125" s="234" t="s">
        <v>538</v>
      </c>
      <c r="O125" s="234" t="s">
        <v>538</v>
      </c>
      <c r="P125" s="235" t="s">
        <v>538</v>
      </c>
      <c r="Q125" s="416" t="s">
        <v>21</v>
      </c>
      <c r="R125" s="420">
        <f>(G125-F125)/F125</f>
        <v>8.0381138529196136E-2</v>
      </c>
      <c r="S125" s="330" t="s">
        <v>1351</v>
      </c>
      <c r="T125" s="331"/>
      <c r="U125" s="331"/>
    </row>
    <row r="126" spans="1:21" ht="51.75" customHeight="1" x14ac:dyDescent="0.2">
      <c r="A126" s="425"/>
      <c r="B126" s="350"/>
      <c r="C126" s="353"/>
      <c r="D126" s="353"/>
      <c r="E126" s="353"/>
      <c r="F126" s="390"/>
      <c r="G126" s="347"/>
      <c r="H126" s="347"/>
      <c r="I126" s="347"/>
      <c r="J126" s="356"/>
      <c r="K126" s="119" t="s">
        <v>1565</v>
      </c>
      <c r="L126" s="106" t="s">
        <v>375</v>
      </c>
      <c r="M126" s="107" t="s">
        <v>44</v>
      </c>
      <c r="N126" s="234" t="s">
        <v>90</v>
      </c>
      <c r="O126" s="234" t="s">
        <v>90</v>
      </c>
      <c r="P126" s="235" t="s">
        <v>90</v>
      </c>
      <c r="Q126" s="433"/>
      <c r="R126" s="428"/>
      <c r="S126" s="412"/>
      <c r="T126" s="413"/>
      <c r="U126" s="413"/>
    </row>
    <row r="127" spans="1:21" ht="24" x14ac:dyDescent="0.2">
      <c r="A127" s="108"/>
      <c r="B127" s="109" t="s">
        <v>36</v>
      </c>
      <c r="C127" s="110" t="s">
        <v>37</v>
      </c>
      <c r="D127" s="110" t="s">
        <v>37</v>
      </c>
      <c r="E127" s="110" t="s">
        <v>37</v>
      </c>
      <c r="F127" s="110"/>
      <c r="G127" s="111"/>
      <c r="H127" s="111"/>
      <c r="I127" s="111"/>
      <c r="J127" s="112" t="s">
        <v>37</v>
      </c>
      <c r="K127" s="136" t="s">
        <v>37</v>
      </c>
      <c r="L127" s="114" t="s">
        <v>37</v>
      </c>
      <c r="M127" s="114" t="s">
        <v>37</v>
      </c>
      <c r="N127" s="114" t="s">
        <v>37</v>
      </c>
      <c r="O127" s="114" t="s">
        <v>37</v>
      </c>
      <c r="P127" s="114" t="s">
        <v>37</v>
      </c>
      <c r="Q127" s="181" t="s">
        <v>37</v>
      </c>
      <c r="R127" s="176" t="s">
        <v>37</v>
      </c>
      <c r="S127" s="198"/>
      <c r="T127" s="197"/>
      <c r="U127" s="197"/>
    </row>
    <row r="128" spans="1:21" ht="24" x14ac:dyDescent="0.2">
      <c r="A128" s="115"/>
      <c r="B128" s="109" t="s">
        <v>38</v>
      </c>
      <c r="C128" s="110" t="s">
        <v>37</v>
      </c>
      <c r="D128" s="110" t="s">
        <v>37</v>
      </c>
      <c r="E128" s="110" t="s">
        <v>37</v>
      </c>
      <c r="F128" s="110">
        <v>409.3</v>
      </c>
      <c r="G128" s="305">
        <v>442.2</v>
      </c>
      <c r="H128" s="305">
        <v>464</v>
      </c>
      <c r="I128" s="305">
        <v>487</v>
      </c>
      <c r="J128" s="112" t="s">
        <v>37</v>
      </c>
      <c r="K128" s="136" t="s">
        <v>37</v>
      </c>
      <c r="L128" s="114" t="s">
        <v>37</v>
      </c>
      <c r="M128" s="114" t="s">
        <v>37</v>
      </c>
      <c r="N128" s="114" t="s">
        <v>37</v>
      </c>
      <c r="O128" s="114" t="s">
        <v>37</v>
      </c>
      <c r="P128" s="114" t="s">
        <v>37</v>
      </c>
      <c r="Q128" s="181" t="s">
        <v>37</v>
      </c>
      <c r="R128" s="176" t="s">
        <v>37</v>
      </c>
      <c r="S128" s="198"/>
      <c r="T128" s="197"/>
      <c r="U128" s="197"/>
    </row>
    <row r="129" spans="1:21" x14ac:dyDescent="0.2">
      <c r="A129" s="115"/>
      <c r="B129" s="109" t="s">
        <v>39</v>
      </c>
      <c r="C129" s="110" t="s">
        <v>37</v>
      </c>
      <c r="D129" s="110" t="s">
        <v>37</v>
      </c>
      <c r="E129" s="110" t="s">
        <v>37</v>
      </c>
      <c r="F129" s="110"/>
      <c r="G129" s="111"/>
      <c r="H129" s="111"/>
      <c r="I129" s="111"/>
      <c r="J129" s="112" t="s">
        <v>37</v>
      </c>
      <c r="K129" s="136" t="s">
        <v>37</v>
      </c>
      <c r="L129" s="114" t="s">
        <v>37</v>
      </c>
      <c r="M129" s="114" t="s">
        <v>37</v>
      </c>
      <c r="N129" s="114" t="s">
        <v>37</v>
      </c>
      <c r="O129" s="114" t="s">
        <v>37</v>
      </c>
      <c r="P129" s="114" t="s">
        <v>37</v>
      </c>
      <c r="Q129" s="181" t="s">
        <v>37</v>
      </c>
      <c r="R129" s="176" t="s">
        <v>37</v>
      </c>
    </row>
    <row r="130" spans="1:21" ht="24" x14ac:dyDescent="0.2">
      <c r="A130" s="115"/>
      <c r="B130" s="109" t="s">
        <v>40</v>
      </c>
      <c r="C130" s="110" t="s">
        <v>37</v>
      </c>
      <c r="D130" s="110" t="s">
        <v>37</v>
      </c>
      <c r="E130" s="110" t="s">
        <v>37</v>
      </c>
      <c r="F130" s="110"/>
      <c r="G130" s="111"/>
      <c r="H130" s="111"/>
      <c r="I130" s="111"/>
      <c r="J130" s="112" t="s">
        <v>37</v>
      </c>
      <c r="K130" s="136" t="s">
        <v>37</v>
      </c>
      <c r="L130" s="114" t="s">
        <v>37</v>
      </c>
      <c r="M130" s="114" t="s">
        <v>37</v>
      </c>
      <c r="N130" s="114" t="s">
        <v>37</v>
      </c>
      <c r="O130" s="114" t="s">
        <v>37</v>
      </c>
      <c r="P130" s="114" t="s">
        <v>37</v>
      </c>
      <c r="Q130" s="181" t="s">
        <v>37</v>
      </c>
      <c r="R130" s="176" t="s">
        <v>37</v>
      </c>
    </row>
    <row r="131" spans="1:21" x14ac:dyDescent="0.2">
      <c r="A131" s="115"/>
      <c r="B131" s="109" t="s">
        <v>41</v>
      </c>
      <c r="C131" s="110" t="s">
        <v>37</v>
      </c>
      <c r="D131" s="110" t="s">
        <v>37</v>
      </c>
      <c r="E131" s="110" t="s">
        <v>37</v>
      </c>
      <c r="F131" s="110"/>
      <c r="G131" s="111"/>
      <c r="H131" s="111"/>
      <c r="I131" s="111"/>
      <c r="J131" s="112" t="s">
        <v>37</v>
      </c>
      <c r="K131" s="136" t="s">
        <v>37</v>
      </c>
      <c r="L131" s="114" t="s">
        <v>37</v>
      </c>
      <c r="M131" s="114" t="s">
        <v>37</v>
      </c>
      <c r="N131" s="114" t="s">
        <v>37</v>
      </c>
      <c r="O131" s="114" t="s">
        <v>37</v>
      </c>
      <c r="P131" s="114" t="s">
        <v>37</v>
      </c>
      <c r="Q131" s="181" t="s">
        <v>37</v>
      </c>
      <c r="R131" s="176" t="s">
        <v>37</v>
      </c>
    </row>
    <row r="132" spans="1:21" x14ac:dyDescent="0.2">
      <c r="A132" s="115"/>
      <c r="B132" s="109" t="s">
        <v>42</v>
      </c>
      <c r="C132" s="110" t="s">
        <v>37</v>
      </c>
      <c r="D132" s="110" t="s">
        <v>37</v>
      </c>
      <c r="E132" s="110" t="s">
        <v>37</v>
      </c>
      <c r="F132" s="110"/>
      <c r="G132" s="111"/>
      <c r="H132" s="111"/>
      <c r="I132" s="111"/>
      <c r="J132" s="112" t="s">
        <v>37</v>
      </c>
      <c r="K132" s="136" t="s">
        <v>37</v>
      </c>
      <c r="L132" s="114" t="s">
        <v>37</v>
      </c>
      <c r="M132" s="114" t="s">
        <v>37</v>
      </c>
      <c r="N132" s="114" t="s">
        <v>37</v>
      </c>
      <c r="O132" s="114" t="s">
        <v>37</v>
      </c>
      <c r="P132" s="114" t="s">
        <v>37</v>
      </c>
      <c r="Q132" s="181" t="s">
        <v>37</v>
      </c>
      <c r="R132" s="176" t="s">
        <v>37</v>
      </c>
    </row>
    <row r="133" spans="1:21" x14ac:dyDescent="0.2">
      <c r="A133" s="115"/>
      <c r="B133" s="109" t="s">
        <v>43</v>
      </c>
      <c r="C133" s="110" t="s">
        <v>37</v>
      </c>
      <c r="D133" s="110" t="s">
        <v>37</v>
      </c>
      <c r="E133" s="110" t="s">
        <v>37</v>
      </c>
      <c r="F133" s="110"/>
      <c r="G133" s="111"/>
      <c r="H133" s="111"/>
      <c r="I133" s="111"/>
      <c r="J133" s="112" t="s">
        <v>37</v>
      </c>
      <c r="K133" s="136" t="s">
        <v>37</v>
      </c>
      <c r="L133" s="114" t="s">
        <v>37</v>
      </c>
      <c r="M133" s="114" t="s">
        <v>37</v>
      </c>
      <c r="N133" s="114" t="s">
        <v>37</v>
      </c>
      <c r="O133" s="114" t="s">
        <v>37</v>
      </c>
      <c r="P133" s="114" t="s">
        <v>37</v>
      </c>
      <c r="Q133" s="181" t="s">
        <v>37</v>
      </c>
      <c r="R133" s="176" t="s">
        <v>37</v>
      </c>
    </row>
    <row r="134" spans="1:21" ht="24" customHeight="1" x14ac:dyDescent="0.2">
      <c r="A134" s="424" t="s">
        <v>1335</v>
      </c>
      <c r="B134" s="349" t="s">
        <v>322</v>
      </c>
      <c r="C134" s="352" t="s">
        <v>323</v>
      </c>
      <c r="D134" s="352">
        <v>9</v>
      </c>
      <c r="E134" s="431" t="s">
        <v>45</v>
      </c>
      <c r="F134" s="389">
        <f>SUM(F135:F142)</f>
        <v>295.3</v>
      </c>
      <c r="G134" s="346">
        <f>SUM(G135:G142)</f>
        <v>376.1</v>
      </c>
      <c r="H134" s="346">
        <f t="shared" ref="H134:I134" si="18">SUM(H135:H142)</f>
        <v>385.8</v>
      </c>
      <c r="I134" s="346">
        <f t="shared" si="18"/>
        <v>396</v>
      </c>
      <c r="J134" s="355" t="s">
        <v>21</v>
      </c>
      <c r="K134" s="119" t="s">
        <v>1225</v>
      </c>
      <c r="L134" s="106" t="s">
        <v>324</v>
      </c>
      <c r="M134" s="107" t="s">
        <v>44</v>
      </c>
      <c r="N134" s="234" t="s">
        <v>160</v>
      </c>
      <c r="O134" s="234" t="s">
        <v>160</v>
      </c>
      <c r="P134" s="235" t="s">
        <v>160</v>
      </c>
      <c r="Q134" s="416" t="s">
        <v>21</v>
      </c>
      <c r="R134" s="420">
        <f>(G134-F134)/F134</f>
        <v>0.2736200474094142</v>
      </c>
      <c r="S134" s="330" t="s">
        <v>1217</v>
      </c>
      <c r="T134" s="331"/>
      <c r="U134" s="331"/>
    </row>
    <row r="135" spans="1:21" ht="24" customHeight="1" x14ac:dyDescent="0.2">
      <c r="A135" s="425"/>
      <c r="B135" s="351"/>
      <c r="C135" s="354"/>
      <c r="D135" s="354"/>
      <c r="E135" s="432"/>
      <c r="F135" s="391"/>
      <c r="G135" s="348"/>
      <c r="H135" s="348"/>
      <c r="I135" s="348"/>
      <c r="J135" s="357"/>
      <c r="K135" s="119" t="s">
        <v>1397</v>
      </c>
      <c r="L135" s="106" t="s">
        <v>325</v>
      </c>
      <c r="M135" s="107" t="s">
        <v>124</v>
      </c>
      <c r="N135" s="234" t="s">
        <v>326</v>
      </c>
      <c r="O135" s="234" t="s">
        <v>326</v>
      </c>
      <c r="P135" s="235" t="s">
        <v>326</v>
      </c>
      <c r="Q135" s="433"/>
      <c r="R135" s="421"/>
      <c r="S135" s="412"/>
      <c r="T135" s="413"/>
      <c r="U135" s="413"/>
    </row>
    <row r="136" spans="1:21" ht="24" x14ac:dyDescent="0.2">
      <c r="A136" s="108"/>
      <c r="B136" s="109" t="s">
        <v>36</v>
      </c>
      <c r="C136" s="110" t="s">
        <v>37</v>
      </c>
      <c r="D136" s="110" t="s">
        <v>37</v>
      </c>
      <c r="E136" s="110" t="s">
        <v>37</v>
      </c>
      <c r="F136" s="110">
        <v>102</v>
      </c>
      <c r="G136" s="111">
        <v>194.7</v>
      </c>
      <c r="H136" s="111">
        <v>204.4</v>
      </c>
      <c r="I136" s="111">
        <v>214.6</v>
      </c>
      <c r="J136" s="112" t="s">
        <v>37</v>
      </c>
      <c r="K136" s="136" t="s">
        <v>37</v>
      </c>
      <c r="L136" s="114" t="s">
        <v>37</v>
      </c>
      <c r="M136" s="114" t="s">
        <v>37</v>
      </c>
      <c r="N136" s="114" t="s">
        <v>37</v>
      </c>
      <c r="O136" s="114" t="s">
        <v>37</v>
      </c>
      <c r="P136" s="114" t="s">
        <v>37</v>
      </c>
      <c r="Q136" s="181" t="s">
        <v>37</v>
      </c>
      <c r="R136" s="176" t="s">
        <v>37</v>
      </c>
      <c r="S136" s="143" t="s">
        <v>1086</v>
      </c>
    </row>
    <row r="137" spans="1:21" ht="24" x14ac:dyDescent="0.2">
      <c r="A137" s="115"/>
      <c r="B137" s="109" t="s">
        <v>38</v>
      </c>
      <c r="C137" s="110" t="s">
        <v>37</v>
      </c>
      <c r="D137" s="110" t="s">
        <v>37</v>
      </c>
      <c r="E137" s="110" t="s">
        <v>37</v>
      </c>
      <c r="F137" s="110">
        <v>193.3</v>
      </c>
      <c r="G137" s="111">
        <v>181.4</v>
      </c>
      <c r="H137" s="111">
        <v>181.4</v>
      </c>
      <c r="I137" s="111">
        <v>181.4</v>
      </c>
      <c r="J137" s="112" t="s">
        <v>37</v>
      </c>
      <c r="K137" s="136" t="s">
        <v>37</v>
      </c>
      <c r="L137" s="114" t="s">
        <v>37</v>
      </c>
      <c r="M137" s="114" t="s">
        <v>37</v>
      </c>
      <c r="N137" s="114" t="s">
        <v>37</v>
      </c>
      <c r="O137" s="114" t="s">
        <v>37</v>
      </c>
      <c r="P137" s="114" t="s">
        <v>37</v>
      </c>
      <c r="Q137" s="181" t="s">
        <v>37</v>
      </c>
      <c r="R137" s="176" t="s">
        <v>37</v>
      </c>
      <c r="S137" s="142" t="s">
        <v>1772</v>
      </c>
    </row>
    <row r="138" spans="1:21" x14ac:dyDescent="0.2">
      <c r="A138" s="115"/>
      <c r="B138" s="109" t="s">
        <v>39</v>
      </c>
      <c r="C138" s="110" t="s">
        <v>37</v>
      </c>
      <c r="D138" s="110" t="s">
        <v>37</v>
      </c>
      <c r="E138" s="110" t="s">
        <v>37</v>
      </c>
      <c r="F138" s="110"/>
      <c r="G138" s="111"/>
      <c r="H138" s="111"/>
      <c r="I138" s="111"/>
      <c r="J138" s="112" t="s">
        <v>37</v>
      </c>
      <c r="K138" s="136" t="s">
        <v>37</v>
      </c>
      <c r="L138" s="114" t="s">
        <v>37</v>
      </c>
      <c r="M138" s="114" t="s">
        <v>37</v>
      </c>
      <c r="N138" s="114" t="s">
        <v>37</v>
      </c>
      <c r="O138" s="114" t="s">
        <v>37</v>
      </c>
      <c r="P138" s="114" t="s">
        <v>37</v>
      </c>
      <c r="Q138" s="181" t="s">
        <v>37</v>
      </c>
      <c r="R138" s="176" t="s">
        <v>37</v>
      </c>
    </row>
    <row r="139" spans="1:21" ht="24" x14ac:dyDescent="0.2">
      <c r="A139" s="115"/>
      <c r="B139" s="109" t="s">
        <v>40</v>
      </c>
      <c r="C139" s="110" t="s">
        <v>37</v>
      </c>
      <c r="D139" s="110" t="s">
        <v>37</v>
      </c>
      <c r="E139" s="110" t="s">
        <v>37</v>
      </c>
      <c r="F139" s="110"/>
      <c r="G139" s="111"/>
      <c r="H139" s="111"/>
      <c r="I139" s="111"/>
      <c r="J139" s="112" t="s">
        <v>37</v>
      </c>
      <c r="K139" s="136" t="s">
        <v>37</v>
      </c>
      <c r="L139" s="114" t="s">
        <v>37</v>
      </c>
      <c r="M139" s="114" t="s">
        <v>37</v>
      </c>
      <c r="N139" s="114" t="s">
        <v>37</v>
      </c>
      <c r="O139" s="114" t="s">
        <v>37</v>
      </c>
      <c r="P139" s="114" t="s">
        <v>37</v>
      </c>
      <c r="Q139" s="181" t="s">
        <v>37</v>
      </c>
      <c r="R139" s="176" t="s">
        <v>37</v>
      </c>
    </row>
    <row r="140" spans="1:21" x14ac:dyDescent="0.2">
      <c r="A140" s="115"/>
      <c r="B140" s="109" t="s">
        <v>41</v>
      </c>
      <c r="C140" s="110" t="s">
        <v>37</v>
      </c>
      <c r="D140" s="110" t="s">
        <v>37</v>
      </c>
      <c r="E140" s="110" t="s">
        <v>37</v>
      </c>
      <c r="F140" s="110"/>
      <c r="G140" s="111"/>
      <c r="H140" s="111"/>
      <c r="I140" s="111"/>
      <c r="J140" s="112" t="s">
        <v>37</v>
      </c>
      <c r="K140" s="136" t="s">
        <v>37</v>
      </c>
      <c r="L140" s="114" t="s">
        <v>37</v>
      </c>
      <c r="M140" s="114" t="s">
        <v>37</v>
      </c>
      <c r="N140" s="114" t="s">
        <v>37</v>
      </c>
      <c r="O140" s="114" t="s">
        <v>37</v>
      </c>
      <c r="P140" s="114" t="s">
        <v>37</v>
      </c>
      <c r="Q140" s="181" t="s">
        <v>37</v>
      </c>
      <c r="R140" s="176" t="s">
        <v>37</v>
      </c>
    </row>
    <row r="141" spans="1:21" x14ac:dyDescent="0.2">
      <c r="A141" s="115"/>
      <c r="B141" s="109" t="s">
        <v>42</v>
      </c>
      <c r="C141" s="110" t="s">
        <v>37</v>
      </c>
      <c r="D141" s="110" t="s">
        <v>37</v>
      </c>
      <c r="E141" s="110" t="s">
        <v>37</v>
      </c>
      <c r="F141" s="110"/>
      <c r="G141" s="111"/>
      <c r="H141" s="111"/>
      <c r="I141" s="111"/>
      <c r="J141" s="112" t="s">
        <v>37</v>
      </c>
      <c r="K141" s="136" t="s">
        <v>37</v>
      </c>
      <c r="L141" s="114" t="s">
        <v>37</v>
      </c>
      <c r="M141" s="114" t="s">
        <v>37</v>
      </c>
      <c r="N141" s="114" t="s">
        <v>37</v>
      </c>
      <c r="O141" s="114" t="s">
        <v>37</v>
      </c>
      <c r="P141" s="114" t="s">
        <v>37</v>
      </c>
      <c r="Q141" s="181" t="s">
        <v>37</v>
      </c>
      <c r="R141" s="176" t="s">
        <v>37</v>
      </c>
    </row>
    <row r="142" spans="1:21" x14ac:dyDescent="0.2">
      <c r="A142" s="115"/>
      <c r="B142" s="109" t="s">
        <v>43</v>
      </c>
      <c r="C142" s="110" t="s">
        <v>37</v>
      </c>
      <c r="D142" s="110" t="s">
        <v>37</v>
      </c>
      <c r="E142" s="110" t="s">
        <v>37</v>
      </c>
      <c r="F142" s="110"/>
      <c r="G142" s="111"/>
      <c r="H142" s="111"/>
      <c r="I142" s="111"/>
      <c r="J142" s="112" t="s">
        <v>37</v>
      </c>
      <c r="K142" s="136" t="s">
        <v>37</v>
      </c>
      <c r="L142" s="114" t="s">
        <v>37</v>
      </c>
      <c r="M142" s="114" t="s">
        <v>37</v>
      </c>
      <c r="N142" s="114" t="s">
        <v>37</v>
      </c>
      <c r="O142" s="114" t="s">
        <v>37</v>
      </c>
      <c r="P142" s="114" t="s">
        <v>37</v>
      </c>
      <c r="Q142" s="181" t="s">
        <v>37</v>
      </c>
      <c r="R142" s="176" t="s">
        <v>37</v>
      </c>
    </row>
    <row r="143" spans="1:21" ht="26.25" customHeight="1" x14ac:dyDescent="0.2">
      <c r="A143" s="119" t="s">
        <v>1336</v>
      </c>
      <c r="B143" s="116" t="s">
        <v>376</v>
      </c>
      <c r="C143" s="101" t="s">
        <v>377</v>
      </c>
      <c r="D143" s="101">
        <v>9</v>
      </c>
      <c r="E143" s="101" t="s">
        <v>300</v>
      </c>
      <c r="F143" s="102">
        <f>SUM(F144:F150)</f>
        <v>12.4</v>
      </c>
      <c r="G143" s="103">
        <f>SUM(G144:G150)</f>
        <v>12.5</v>
      </c>
      <c r="H143" s="103">
        <f t="shared" ref="H143:I143" si="19">SUM(H144:H150)</f>
        <v>12.6</v>
      </c>
      <c r="I143" s="103">
        <f t="shared" si="19"/>
        <v>12.7</v>
      </c>
      <c r="J143" s="118" t="s">
        <v>21</v>
      </c>
      <c r="K143" s="119" t="s">
        <v>1566</v>
      </c>
      <c r="L143" s="106" t="s">
        <v>1651</v>
      </c>
      <c r="M143" s="107" t="s">
        <v>124</v>
      </c>
      <c r="N143" s="234" t="s">
        <v>1649</v>
      </c>
      <c r="O143" s="234" t="s">
        <v>1649</v>
      </c>
      <c r="P143" s="235" t="s">
        <v>1649</v>
      </c>
      <c r="Q143" s="183" t="s">
        <v>21</v>
      </c>
      <c r="R143" s="131">
        <f>(G143-F143)/F143</f>
        <v>8.0645161290322284E-3</v>
      </c>
      <c r="S143" s="330" t="s">
        <v>1219</v>
      </c>
      <c r="T143" s="331"/>
      <c r="U143" s="331"/>
    </row>
    <row r="144" spans="1:21" ht="24" x14ac:dyDescent="0.2">
      <c r="A144" s="108"/>
      <c r="B144" s="109" t="s">
        <v>36</v>
      </c>
      <c r="C144" s="110" t="s">
        <v>37</v>
      </c>
      <c r="D144" s="110" t="s">
        <v>37</v>
      </c>
      <c r="E144" s="110" t="s">
        <v>37</v>
      </c>
      <c r="F144" s="110"/>
      <c r="G144" s="111"/>
      <c r="H144" s="111"/>
      <c r="I144" s="111"/>
      <c r="J144" s="112" t="s">
        <v>37</v>
      </c>
      <c r="K144" s="136" t="s">
        <v>37</v>
      </c>
      <c r="L144" s="114" t="s">
        <v>37</v>
      </c>
      <c r="M144" s="114" t="s">
        <v>37</v>
      </c>
      <c r="N144" s="114" t="s">
        <v>37</v>
      </c>
      <c r="O144" s="114" t="s">
        <v>37</v>
      </c>
      <c r="P144" s="114" t="s">
        <v>37</v>
      </c>
      <c r="Q144" s="181" t="s">
        <v>37</v>
      </c>
      <c r="R144" s="176" t="s">
        <v>37</v>
      </c>
      <c r="S144" s="412"/>
      <c r="T144" s="413"/>
      <c r="U144" s="413"/>
    </row>
    <row r="145" spans="1:21" ht="24" customHeight="1" x14ac:dyDescent="0.2">
      <c r="A145" s="115"/>
      <c r="B145" s="109" t="s">
        <v>38</v>
      </c>
      <c r="C145" s="110" t="s">
        <v>37</v>
      </c>
      <c r="D145" s="110" t="s">
        <v>37</v>
      </c>
      <c r="E145" s="110" t="s">
        <v>37</v>
      </c>
      <c r="F145" s="110">
        <v>12.4</v>
      </c>
      <c r="G145" s="111">
        <v>12.5</v>
      </c>
      <c r="H145" s="111">
        <v>12.6</v>
      </c>
      <c r="I145" s="111">
        <v>12.7</v>
      </c>
      <c r="J145" s="112" t="s">
        <v>37</v>
      </c>
      <c r="K145" s="136" t="s">
        <v>37</v>
      </c>
      <c r="L145" s="114" t="s">
        <v>37</v>
      </c>
      <c r="M145" s="114" t="s">
        <v>37</v>
      </c>
      <c r="N145" s="114" t="s">
        <v>37</v>
      </c>
      <c r="O145" s="114" t="s">
        <v>37</v>
      </c>
      <c r="P145" s="114" t="s">
        <v>37</v>
      </c>
      <c r="Q145" s="181" t="s">
        <v>37</v>
      </c>
      <c r="R145" s="176" t="s">
        <v>37</v>
      </c>
    </row>
    <row r="146" spans="1:21" x14ac:dyDescent="0.2">
      <c r="A146" s="115"/>
      <c r="B146" s="109" t="s">
        <v>39</v>
      </c>
      <c r="C146" s="110" t="s">
        <v>37</v>
      </c>
      <c r="D146" s="110" t="s">
        <v>37</v>
      </c>
      <c r="E146" s="110" t="s">
        <v>37</v>
      </c>
      <c r="F146" s="110"/>
      <c r="G146" s="111"/>
      <c r="H146" s="111"/>
      <c r="I146" s="111"/>
      <c r="J146" s="112" t="s">
        <v>37</v>
      </c>
      <c r="K146" s="136" t="s">
        <v>37</v>
      </c>
      <c r="L146" s="114" t="s">
        <v>37</v>
      </c>
      <c r="M146" s="114" t="s">
        <v>37</v>
      </c>
      <c r="N146" s="114" t="s">
        <v>37</v>
      </c>
      <c r="O146" s="114" t="s">
        <v>37</v>
      </c>
      <c r="P146" s="114" t="s">
        <v>37</v>
      </c>
      <c r="Q146" s="181" t="s">
        <v>37</v>
      </c>
      <c r="R146" s="176" t="s">
        <v>37</v>
      </c>
    </row>
    <row r="147" spans="1:21" ht="24" x14ac:dyDescent="0.2">
      <c r="A147" s="115"/>
      <c r="B147" s="109" t="s">
        <v>40</v>
      </c>
      <c r="C147" s="110" t="s">
        <v>37</v>
      </c>
      <c r="D147" s="110" t="s">
        <v>37</v>
      </c>
      <c r="E147" s="110" t="s">
        <v>37</v>
      </c>
      <c r="F147" s="110"/>
      <c r="G147" s="111"/>
      <c r="H147" s="111"/>
      <c r="I147" s="111"/>
      <c r="J147" s="112" t="s">
        <v>37</v>
      </c>
      <c r="K147" s="136" t="s">
        <v>37</v>
      </c>
      <c r="L147" s="114" t="s">
        <v>37</v>
      </c>
      <c r="M147" s="114" t="s">
        <v>37</v>
      </c>
      <c r="N147" s="114" t="s">
        <v>37</v>
      </c>
      <c r="O147" s="114" t="s">
        <v>37</v>
      </c>
      <c r="P147" s="114" t="s">
        <v>37</v>
      </c>
      <c r="Q147" s="181" t="s">
        <v>37</v>
      </c>
      <c r="R147" s="176" t="s">
        <v>37</v>
      </c>
    </row>
    <row r="148" spans="1:21" x14ac:dyDescent="0.2">
      <c r="A148" s="115"/>
      <c r="B148" s="109" t="s">
        <v>41</v>
      </c>
      <c r="C148" s="110" t="s">
        <v>37</v>
      </c>
      <c r="D148" s="110" t="s">
        <v>37</v>
      </c>
      <c r="E148" s="110" t="s">
        <v>37</v>
      </c>
      <c r="F148" s="110"/>
      <c r="G148" s="111"/>
      <c r="H148" s="111"/>
      <c r="I148" s="111"/>
      <c r="J148" s="112" t="s">
        <v>37</v>
      </c>
      <c r="K148" s="136" t="s">
        <v>37</v>
      </c>
      <c r="L148" s="114" t="s">
        <v>37</v>
      </c>
      <c r="M148" s="114" t="s">
        <v>37</v>
      </c>
      <c r="N148" s="114" t="s">
        <v>37</v>
      </c>
      <c r="O148" s="114" t="s">
        <v>37</v>
      </c>
      <c r="P148" s="114" t="s">
        <v>37</v>
      </c>
      <c r="Q148" s="181" t="s">
        <v>37</v>
      </c>
      <c r="R148" s="176" t="s">
        <v>37</v>
      </c>
    </row>
    <row r="149" spans="1:21" x14ac:dyDescent="0.2">
      <c r="A149" s="115"/>
      <c r="B149" s="109" t="s">
        <v>42</v>
      </c>
      <c r="C149" s="110" t="s">
        <v>37</v>
      </c>
      <c r="D149" s="110" t="s">
        <v>37</v>
      </c>
      <c r="E149" s="110" t="s">
        <v>37</v>
      </c>
      <c r="F149" s="110"/>
      <c r="G149" s="111"/>
      <c r="H149" s="111"/>
      <c r="I149" s="111"/>
      <c r="J149" s="112" t="s">
        <v>37</v>
      </c>
      <c r="K149" s="136" t="s">
        <v>37</v>
      </c>
      <c r="L149" s="114" t="s">
        <v>37</v>
      </c>
      <c r="M149" s="114" t="s">
        <v>37</v>
      </c>
      <c r="N149" s="114" t="s">
        <v>37</v>
      </c>
      <c r="O149" s="114" t="s">
        <v>37</v>
      </c>
      <c r="P149" s="114" t="s">
        <v>37</v>
      </c>
      <c r="Q149" s="181" t="s">
        <v>37</v>
      </c>
      <c r="R149" s="176" t="s">
        <v>37</v>
      </c>
    </row>
    <row r="150" spans="1:21" x14ac:dyDescent="0.2">
      <c r="A150" s="115"/>
      <c r="B150" s="109" t="s">
        <v>43</v>
      </c>
      <c r="C150" s="110" t="s">
        <v>37</v>
      </c>
      <c r="D150" s="110" t="s">
        <v>37</v>
      </c>
      <c r="E150" s="110" t="s">
        <v>37</v>
      </c>
      <c r="F150" s="110"/>
      <c r="G150" s="111"/>
      <c r="H150" s="111"/>
      <c r="I150" s="111"/>
      <c r="J150" s="112" t="s">
        <v>37</v>
      </c>
      <c r="K150" s="136" t="s">
        <v>37</v>
      </c>
      <c r="L150" s="114" t="s">
        <v>37</v>
      </c>
      <c r="M150" s="114" t="s">
        <v>37</v>
      </c>
      <c r="N150" s="114" t="s">
        <v>37</v>
      </c>
      <c r="O150" s="114" t="s">
        <v>37</v>
      </c>
      <c r="P150" s="114" t="s">
        <v>37</v>
      </c>
      <c r="Q150" s="181" t="s">
        <v>37</v>
      </c>
      <c r="R150" s="176" t="s">
        <v>37</v>
      </c>
    </row>
    <row r="151" spans="1:21" ht="49.5" customHeight="1" x14ac:dyDescent="0.2">
      <c r="A151" s="119" t="s">
        <v>1220</v>
      </c>
      <c r="B151" s="116" t="s">
        <v>327</v>
      </c>
      <c r="C151" s="101" t="s">
        <v>328</v>
      </c>
      <c r="D151" s="101" t="s">
        <v>329</v>
      </c>
      <c r="E151" s="101" t="s">
        <v>330</v>
      </c>
      <c r="F151" s="102">
        <f>SUM(F152:F158)</f>
        <v>151.9</v>
      </c>
      <c r="G151" s="103">
        <f>SUM(G152:G158)</f>
        <v>215.89999999999998</v>
      </c>
      <c r="H151" s="103">
        <f t="shared" ref="H151:I151" si="20">SUM(H152:H158)</f>
        <v>227.89999999999998</v>
      </c>
      <c r="I151" s="103">
        <f t="shared" si="20"/>
        <v>240.1</v>
      </c>
      <c r="J151" s="118" t="s">
        <v>21</v>
      </c>
      <c r="K151" s="119" t="s">
        <v>392</v>
      </c>
      <c r="L151" s="106" t="s">
        <v>1652</v>
      </c>
      <c r="M151" s="107" t="s">
        <v>124</v>
      </c>
      <c r="N151" s="234" t="s">
        <v>374</v>
      </c>
      <c r="O151" s="234" t="s">
        <v>374</v>
      </c>
      <c r="P151" s="235" t="s">
        <v>374</v>
      </c>
      <c r="Q151" s="183" t="s">
        <v>21</v>
      </c>
      <c r="R151" s="131">
        <f>(G151-F151)/F151</f>
        <v>0.42132982225148102</v>
      </c>
      <c r="S151" s="330" t="s">
        <v>1218</v>
      </c>
      <c r="T151" s="331"/>
      <c r="U151" s="331"/>
    </row>
    <row r="152" spans="1:21" ht="24" x14ac:dyDescent="0.2">
      <c r="A152" s="108"/>
      <c r="B152" s="109" t="s">
        <v>36</v>
      </c>
      <c r="C152" s="110" t="s">
        <v>37</v>
      </c>
      <c r="D152" s="110" t="s">
        <v>37</v>
      </c>
      <c r="E152" s="110" t="s">
        <v>37</v>
      </c>
      <c r="F152" s="110">
        <v>7.2</v>
      </c>
      <c r="G152" s="111">
        <v>9.1</v>
      </c>
      <c r="H152" s="111">
        <v>10.1</v>
      </c>
      <c r="I152" s="111">
        <v>11.1</v>
      </c>
      <c r="J152" s="112" t="s">
        <v>37</v>
      </c>
      <c r="K152" s="136" t="s">
        <v>37</v>
      </c>
      <c r="L152" s="114" t="s">
        <v>37</v>
      </c>
      <c r="M152" s="114" t="s">
        <v>37</v>
      </c>
      <c r="N152" s="114" t="s">
        <v>37</v>
      </c>
      <c r="O152" s="114" t="s">
        <v>37</v>
      </c>
      <c r="P152" s="114" t="s">
        <v>37</v>
      </c>
      <c r="Q152" s="181" t="s">
        <v>37</v>
      </c>
      <c r="R152" s="176" t="s">
        <v>37</v>
      </c>
      <c r="S152" s="412"/>
      <c r="T152" s="413"/>
      <c r="U152" s="413"/>
    </row>
    <row r="153" spans="1:21" ht="24" customHeight="1" x14ac:dyDescent="0.2">
      <c r="A153" s="115"/>
      <c r="B153" s="109" t="s">
        <v>38</v>
      </c>
      <c r="C153" s="110" t="s">
        <v>37</v>
      </c>
      <c r="D153" s="110" t="s">
        <v>37</v>
      </c>
      <c r="E153" s="110" t="s">
        <v>37</v>
      </c>
      <c r="F153" s="110">
        <f>126.8+0.9</f>
        <v>127.7</v>
      </c>
      <c r="G153" s="111">
        <v>185.1</v>
      </c>
      <c r="H153" s="111">
        <v>195.1</v>
      </c>
      <c r="I153" s="111">
        <v>205.1</v>
      </c>
      <c r="J153" s="112" t="s">
        <v>37</v>
      </c>
      <c r="K153" s="136" t="s">
        <v>37</v>
      </c>
      <c r="L153" s="114" t="s">
        <v>37</v>
      </c>
      <c r="M153" s="114" t="s">
        <v>37</v>
      </c>
      <c r="N153" s="114" t="s">
        <v>37</v>
      </c>
      <c r="O153" s="114" t="s">
        <v>37</v>
      </c>
      <c r="P153" s="114" t="s">
        <v>37</v>
      </c>
      <c r="Q153" s="181" t="s">
        <v>37</v>
      </c>
      <c r="R153" s="176" t="s">
        <v>37</v>
      </c>
    </row>
    <row r="154" spans="1:21" x14ac:dyDescent="0.2">
      <c r="A154" s="115"/>
      <c r="B154" s="109" t="s">
        <v>39</v>
      </c>
      <c r="C154" s="110" t="s">
        <v>37</v>
      </c>
      <c r="D154" s="110" t="s">
        <v>37</v>
      </c>
      <c r="E154" s="110" t="s">
        <v>37</v>
      </c>
      <c r="F154" s="110">
        <v>17</v>
      </c>
      <c r="G154" s="111">
        <v>21.7</v>
      </c>
      <c r="H154" s="111">
        <v>22.7</v>
      </c>
      <c r="I154" s="111">
        <v>23.9</v>
      </c>
      <c r="J154" s="112" t="s">
        <v>37</v>
      </c>
      <c r="K154" s="136" t="s">
        <v>37</v>
      </c>
      <c r="L154" s="114" t="s">
        <v>37</v>
      </c>
      <c r="M154" s="114" t="s">
        <v>37</v>
      </c>
      <c r="N154" s="114" t="s">
        <v>37</v>
      </c>
      <c r="O154" s="114" t="s">
        <v>37</v>
      </c>
      <c r="P154" s="114" t="s">
        <v>37</v>
      </c>
      <c r="Q154" s="181" t="s">
        <v>37</v>
      </c>
      <c r="R154" s="176" t="s">
        <v>37</v>
      </c>
    </row>
    <row r="155" spans="1:21" ht="24" x14ac:dyDescent="0.2">
      <c r="A155" s="115"/>
      <c r="B155" s="109" t="s">
        <v>40</v>
      </c>
      <c r="C155" s="110" t="s">
        <v>37</v>
      </c>
      <c r="D155" s="110" t="s">
        <v>37</v>
      </c>
      <c r="E155" s="110" t="s">
        <v>37</v>
      </c>
      <c r="F155" s="110"/>
      <c r="G155" s="111"/>
      <c r="H155" s="111"/>
      <c r="I155" s="111"/>
      <c r="J155" s="112" t="s">
        <v>37</v>
      </c>
      <c r="K155" s="136" t="s">
        <v>37</v>
      </c>
      <c r="L155" s="114" t="s">
        <v>37</v>
      </c>
      <c r="M155" s="114" t="s">
        <v>37</v>
      </c>
      <c r="N155" s="114" t="s">
        <v>37</v>
      </c>
      <c r="O155" s="114" t="s">
        <v>37</v>
      </c>
      <c r="P155" s="114" t="s">
        <v>37</v>
      </c>
      <c r="Q155" s="181" t="s">
        <v>37</v>
      </c>
      <c r="R155" s="176" t="s">
        <v>37</v>
      </c>
    </row>
    <row r="156" spans="1:21" x14ac:dyDescent="0.2">
      <c r="A156" s="115"/>
      <c r="B156" s="109" t="s">
        <v>41</v>
      </c>
      <c r="C156" s="110" t="s">
        <v>37</v>
      </c>
      <c r="D156" s="110" t="s">
        <v>37</v>
      </c>
      <c r="E156" s="110" t="s">
        <v>37</v>
      </c>
      <c r="F156" s="110"/>
      <c r="G156" s="111"/>
      <c r="H156" s="111"/>
      <c r="I156" s="111"/>
      <c r="J156" s="112" t="s">
        <v>37</v>
      </c>
      <c r="K156" s="136" t="s">
        <v>37</v>
      </c>
      <c r="L156" s="114" t="s">
        <v>37</v>
      </c>
      <c r="M156" s="114" t="s">
        <v>37</v>
      </c>
      <c r="N156" s="114" t="s">
        <v>37</v>
      </c>
      <c r="O156" s="114" t="s">
        <v>37</v>
      </c>
      <c r="P156" s="114" t="s">
        <v>37</v>
      </c>
      <c r="Q156" s="181" t="s">
        <v>37</v>
      </c>
      <c r="R156" s="176" t="s">
        <v>37</v>
      </c>
    </row>
    <row r="157" spans="1:21" x14ac:dyDescent="0.2">
      <c r="A157" s="115"/>
      <c r="B157" s="109" t="s">
        <v>42</v>
      </c>
      <c r="C157" s="110" t="s">
        <v>37</v>
      </c>
      <c r="D157" s="110" t="s">
        <v>37</v>
      </c>
      <c r="E157" s="110" t="s">
        <v>37</v>
      </c>
      <c r="F157" s="110"/>
      <c r="G157" s="111"/>
      <c r="H157" s="111"/>
      <c r="I157" s="111"/>
      <c r="J157" s="112" t="s">
        <v>37</v>
      </c>
      <c r="K157" s="136" t="s">
        <v>37</v>
      </c>
      <c r="L157" s="114" t="s">
        <v>37</v>
      </c>
      <c r="M157" s="114" t="s">
        <v>37</v>
      </c>
      <c r="N157" s="114" t="s">
        <v>37</v>
      </c>
      <c r="O157" s="114" t="s">
        <v>37</v>
      </c>
      <c r="P157" s="114" t="s">
        <v>37</v>
      </c>
      <c r="Q157" s="181" t="s">
        <v>37</v>
      </c>
      <c r="R157" s="176" t="s">
        <v>37</v>
      </c>
    </row>
    <row r="158" spans="1:21" x14ac:dyDescent="0.2">
      <c r="A158" s="115"/>
      <c r="B158" s="109" t="s">
        <v>43</v>
      </c>
      <c r="C158" s="110" t="s">
        <v>37</v>
      </c>
      <c r="D158" s="110" t="s">
        <v>37</v>
      </c>
      <c r="E158" s="110" t="s">
        <v>37</v>
      </c>
      <c r="F158" s="110"/>
      <c r="G158" s="111"/>
      <c r="H158" s="111"/>
      <c r="I158" s="111"/>
      <c r="J158" s="112" t="s">
        <v>37</v>
      </c>
      <c r="K158" s="136" t="s">
        <v>37</v>
      </c>
      <c r="L158" s="114" t="s">
        <v>37</v>
      </c>
      <c r="M158" s="114" t="s">
        <v>37</v>
      </c>
      <c r="N158" s="114" t="s">
        <v>37</v>
      </c>
      <c r="O158" s="114" t="s">
        <v>37</v>
      </c>
      <c r="P158" s="114" t="s">
        <v>37</v>
      </c>
      <c r="Q158" s="181" t="s">
        <v>37</v>
      </c>
      <c r="R158" s="176" t="s">
        <v>37</v>
      </c>
    </row>
    <row r="159" spans="1:21" ht="48" customHeight="1" x14ac:dyDescent="0.2">
      <c r="A159" s="119" t="s">
        <v>1337</v>
      </c>
      <c r="B159" s="116" t="s">
        <v>332</v>
      </c>
      <c r="C159" s="101" t="s">
        <v>333</v>
      </c>
      <c r="D159" s="101" t="s">
        <v>334</v>
      </c>
      <c r="E159" s="101" t="s">
        <v>185</v>
      </c>
      <c r="F159" s="102">
        <f>SUM(F160:F166)</f>
        <v>420</v>
      </c>
      <c r="G159" s="103">
        <f>SUM(G160:G166)</f>
        <v>540.5</v>
      </c>
      <c r="H159" s="103">
        <f t="shared" ref="H159:I159" si="21">SUM(H160:H166)</f>
        <v>543.5</v>
      </c>
      <c r="I159" s="103">
        <f t="shared" si="21"/>
        <v>546.5</v>
      </c>
      <c r="J159" s="118" t="s">
        <v>21</v>
      </c>
      <c r="K159" s="119" t="s">
        <v>1398</v>
      </c>
      <c r="L159" s="106" t="s">
        <v>1798</v>
      </c>
      <c r="M159" s="107" t="s">
        <v>124</v>
      </c>
      <c r="N159" s="234" t="s">
        <v>1645</v>
      </c>
      <c r="O159" s="234" t="s">
        <v>1645</v>
      </c>
      <c r="P159" s="235" t="s">
        <v>1645</v>
      </c>
      <c r="Q159" s="183" t="s">
        <v>21</v>
      </c>
      <c r="R159" s="131">
        <f>(G159-F159)/F159</f>
        <v>0.28690476190476188</v>
      </c>
      <c r="S159" s="330" t="s">
        <v>1218</v>
      </c>
      <c r="T159" s="331"/>
      <c r="U159" s="331"/>
    </row>
    <row r="160" spans="1:21" ht="24" customHeight="1" x14ac:dyDescent="0.2">
      <c r="A160" s="108"/>
      <c r="B160" s="109" t="s">
        <v>36</v>
      </c>
      <c r="C160" s="110" t="s">
        <v>37</v>
      </c>
      <c r="D160" s="110" t="s">
        <v>37</v>
      </c>
      <c r="E160" s="110" t="s">
        <v>37</v>
      </c>
      <c r="F160" s="110">
        <v>92</v>
      </c>
      <c r="G160" s="111">
        <v>93.8</v>
      </c>
      <c r="H160" s="111">
        <v>94.8</v>
      </c>
      <c r="I160" s="111">
        <v>95.8</v>
      </c>
      <c r="J160" s="112" t="s">
        <v>37</v>
      </c>
      <c r="K160" s="136" t="s">
        <v>37</v>
      </c>
      <c r="L160" s="114" t="s">
        <v>37</v>
      </c>
      <c r="M160" s="114" t="s">
        <v>37</v>
      </c>
      <c r="N160" s="114" t="s">
        <v>37</v>
      </c>
      <c r="O160" s="114" t="s">
        <v>37</v>
      </c>
      <c r="P160" s="114" t="s">
        <v>37</v>
      </c>
      <c r="Q160" s="181" t="s">
        <v>37</v>
      </c>
      <c r="R160" s="176" t="s">
        <v>37</v>
      </c>
      <c r="S160" s="412"/>
      <c r="T160" s="413"/>
      <c r="U160" s="413"/>
    </row>
    <row r="161" spans="1:21" ht="24" x14ac:dyDescent="0.2">
      <c r="A161" s="115"/>
      <c r="B161" s="109" t="s">
        <v>38</v>
      </c>
      <c r="C161" s="110" t="s">
        <v>37</v>
      </c>
      <c r="D161" s="110" t="s">
        <v>37</v>
      </c>
      <c r="E161" s="110" t="s">
        <v>37</v>
      </c>
      <c r="F161" s="110">
        <f>286+4</f>
        <v>290</v>
      </c>
      <c r="G161" s="111">
        <v>406.7</v>
      </c>
      <c r="H161" s="111">
        <v>406.7</v>
      </c>
      <c r="I161" s="111">
        <v>406.7</v>
      </c>
      <c r="J161" s="112" t="s">
        <v>37</v>
      </c>
      <c r="K161" s="136" t="s">
        <v>37</v>
      </c>
      <c r="L161" s="114" t="s">
        <v>37</v>
      </c>
      <c r="M161" s="114" t="s">
        <v>37</v>
      </c>
      <c r="N161" s="114" t="s">
        <v>37</v>
      </c>
      <c r="O161" s="114" t="s">
        <v>37</v>
      </c>
      <c r="P161" s="114" t="s">
        <v>37</v>
      </c>
      <c r="Q161" s="181" t="s">
        <v>37</v>
      </c>
      <c r="R161" s="176" t="s">
        <v>37</v>
      </c>
    </row>
    <row r="162" spans="1:21" x14ac:dyDescent="0.2">
      <c r="A162" s="115"/>
      <c r="B162" s="109" t="s">
        <v>39</v>
      </c>
      <c r="C162" s="110" t="s">
        <v>37</v>
      </c>
      <c r="D162" s="110" t="s">
        <v>37</v>
      </c>
      <c r="E162" s="110" t="s">
        <v>37</v>
      </c>
      <c r="F162" s="110">
        <v>38</v>
      </c>
      <c r="G162" s="111">
        <v>40</v>
      </c>
      <c r="H162" s="111">
        <v>42</v>
      </c>
      <c r="I162" s="111">
        <v>44</v>
      </c>
      <c r="J162" s="112" t="s">
        <v>37</v>
      </c>
      <c r="K162" s="136" t="s">
        <v>37</v>
      </c>
      <c r="L162" s="114" t="s">
        <v>37</v>
      </c>
      <c r="M162" s="114" t="s">
        <v>37</v>
      </c>
      <c r="N162" s="114" t="s">
        <v>37</v>
      </c>
      <c r="O162" s="114" t="s">
        <v>37</v>
      </c>
      <c r="P162" s="114" t="s">
        <v>37</v>
      </c>
      <c r="Q162" s="181" t="s">
        <v>37</v>
      </c>
      <c r="R162" s="176" t="s">
        <v>37</v>
      </c>
    </row>
    <row r="163" spans="1:21" ht="24" x14ac:dyDescent="0.2">
      <c r="A163" s="115"/>
      <c r="B163" s="109" t="s">
        <v>40</v>
      </c>
      <c r="C163" s="110" t="s">
        <v>37</v>
      </c>
      <c r="D163" s="110" t="s">
        <v>37</v>
      </c>
      <c r="E163" s="110" t="s">
        <v>37</v>
      </c>
      <c r="F163" s="110"/>
      <c r="G163" s="111"/>
      <c r="H163" s="111"/>
      <c r="I163" s="111"/>
      <c r="J163" s="112" t="s">
        <v>37</v>
      </c>
      <c r="K163" s="136" t="s">
        <v>37</v>
      </c>
      <c r="L163" s="114" t="s">
        <v>37</v>
      </c>
      <c r="M163" s="114" t="s">
        <v>37</v>
      </c>
      <c r="N163" s="114" t="s">
        <v>37</v>
      </c>
      <c r="O163" s="114" t="s">
        <v>37</v>
      </c>
      <c r="P163" s="114" t="s">
        <v>37</v>
      </c>
      <c r="Q163" s="181" t="s">
        <v>37</v>
      </c>
      <c r="R163" s="176" t="s">
        <v>37</v>
      </c>
    </row>
    <row r="164" spans="1:21" x14ac:dyDescent="0.2">
      <c r="A164" s="115"/>
      <c r="B164" s="109" t="s">
        <v>41</v>
      </c>
      <c r="C164" s="110" t="s">
        <v>37</v>
      </c>
      <c r="D164" s="110" t="s">
        <v>37</v>
      </c>
      <c r="E164" s="110" t="s">
        <v>37</v>
      </c>
      <c r="F164" s="110"/>
      <c r="G164" s="111"/>
      <c r="H164" s="111"/>
      <c r="I164" s="111"/>
      <c r="J164" s="112" t="s">
        <v>37</v>
      </c>
      <c r="K164" s="136" t="s">
        <v>37</v>
      </c>
      <c r="L164" s="114" t="s">
        <v>37</v>
      </c>
      <c r="M164" s="114" t="s">
        <v>37</v>
      </c>
      <c r="N164" s="114" t="s">
        <v>37</v>
      </c>
      <c r="O164" s="114" t="s">
        <v>37</v>
      </c>
      <c r="P164" s="114" t="s">
        <v>37</v>
      </c>
      <c r="Q164" s="181" t="s">
        <v>37</v>
      </c>
      <c r="R164" s="176" t="s">
        <v>37</v>
      </c>
    </row>
    <row r="165" spans="1:21" x14ac:dyDescent="0.2">
      <c r="A165" s="115"/>
      <c r="B165" s="109" t="s">
        <v>42</v>
      </c>
      <c r="C165" s="110" t="s">
        <v>37</v>
      </c>
      <c r="D165" s="110" t="s">
        <v>37</v>
      </c>
      <c r="E165" s="110" t="s">
        <v>37</v>
      </c>
      <c r="F165" s="110"/>
      <c r="G165" s="111"/>
      <c r="H165" s="111"/>
      <c r="I165" s="111"/>
      <c r="J165" s="112" t="s">
        <v>37</v>
      </c>
      <c r="K165" s="136" t="s">
        <v>37</v>
      </c>
      <c r="L165" s="114" t="s">
        <v>37</v>
      </c>
      <c r="M165" s="114" t="s">
        <v>37</v>
      </c>
      <c r="N165" s="114" t="s">
        <v>37</v>
      </c>
      <c r="O165" s="114" t="s">
        <v>37</v>
      </c>
      <c r="P165" s="114" t="s">
        <v>37</v>
      </c>
      <c r="Q165" s="181" t="s">
        <v>37</v>
      </c>
      <c r="R165" s="176" t="s">
        <v>37</v>
      </c>
    </row>
    <row r="166" spans="1:21" x14ac:dyDescent="0.2">
      <c r="A166" s="115"/>
      <c r="B166" s="109" t="s">
        <v>43</v>
      </c>
      <c r="C166" s="110" t="s">
        <v>37</v>
      </c>
      <c r="D166" s="110" t="s">
        <v>37</v>
      </c>
      <c r="E166" s="110" t="s">
        <v>37</v>
      </c>
      <c r="F166" s="110"/>
      <c r="G166" s="111"/>
      <c r="H166" s="111"/>
      <c r="I166" s="111"/>
      <c r="J166" s="112" t="s">
        <v>37</v>
      </c>
      <c r="K166" s="136" t="s">
        <v>37</v>
      </c>
      <c r="L166" s="114" t="s">
        <v>37</v>
      </c>
      <c r="M166" s="114" t="s">
        <v>37</v>
      </c>
      <c r="N166" s="114" t="s">
        <v>37</v>
      </c>
      <c r="O166" s="114" t="s">
        <v>37</v>
      </c>
      <c r="P166" s="114" t="s">
        <v>37</v>
      </c>
      <c r="Q166" s="181" t="s">
        <v>37</v>
      </c>
      <c r="R166" s="176" t="s">
        <v>37</v>
      </c>
    </row>
    <row r="167" spans="1:21" ht="37.5" customHeight="1" x14ac:dyDescent="0.2">
      <c r="A167" s="119" t="s">
        <v>1396</v>
      </c>
      <c r="B167" s="116" t="s">
        <v>1719</v>
      </c>
      <c r="C167" s="101" t="s">
        <v>335</v>
      </c>
      <c r="D167" s="101" t="s">
        <v>336</v>
      </c>
      <c r="E167" s="101" t="s">
        <v>337</v>
      </c>
      <c r="F167" s="102">
        <f>SUM(F168:F174)</f>
        <v>99.7</v>
      </c>
      <c r="G167" s="103">
        <f>SUM(G168:G174)</f>
        <v>100.7</v>
      </c>
      <c r="H167" s="103">
        <f t="shared" ref="H167:I167" si="22">SUM(H168:H174)</f>
        <v>105.7</v>
      </c>
      <c r="I167" s="103">
        <f t="shared" si="22"/>
        <v>110.9</v>
      </c>
      <c r="J167" s="118" t="s">
        <v>21</v>
      </c>
      <c r="K167" s="119" t="s">
        <v>1399</v>
      </c>
      <c r="L167" s="106" t="s">
        <v>338</v>
      </c>
      <c r="M167" s="107" t="s">
        <v>124</v>
      </c>
      <c r="N167" s="234" t="s">
        <v>1650</v>
      </c>
      <c r="O167" s="234" t="s">
        <v>1650</v>
      </c>
      <c r="P167" s="235" t="s">
        <v>1650</v>
      </c>
      <c r="Q167" s="183" t="s">
        <v>21</v>
      </c>
      <c r="R167" s="131">
        <f>(G167-F167)/F167</f>
        <v>1.0030090270812437E-2</v>
      </c>
      <c r="S167" s="330" t="s">
        <v>1219</v>
      </c>
      <c r="T167" s="331"/>
      <c r="U167" s="331"/>
    </row>
    <row r="168" spans="1:21" ht="24" x14ac:dyDescent="0.2">
      <c r="A168" s="108"/>
      <c r="B168" s="109" t="s">
        <v>36</v>
      </c>
      <c r="C168" s="110" t="s">
        <v>37</v>
      </c>
      <c r="D168" s="110" t="s">
        <v>37</v>
      </c>
      <c r="E168" s="110" t="s">
        <v>37</v>
      </c>
      <c r="F168" s="110"/>
      <c r="G168" s="111"/>
      <c r="H168" s="111"/>
      <c r="I168" s="111"/>
      <c r="J168" s="112" t="s">
        <v>37</v>
      </c>
      <c r="K168" s="136" t="s">
        <v>37</v>
      </c>
      <c r="L168" s="114" t="s">
        <v>37</v>
      </c>
      <c r="M168" s="114" t="s">
        <v>37</v>
      </c>
      <c r="N168" s="114" t="s">
        <v>37</v>
      </c>
      <c r="O168" s="114" t="s">
        <v>37</v>
      </c>
      <c r="P168" s="114" t="s">
        <v>37</v>
      </c>
      <c r="Q168" s="181" t="s">
        <v>37</v>
      </c>
      <c r="R168" s="176" t="s">
        <v>37</v>
      </c>
      <c r="S168" s="412"/>
      <c r="T168" s="413"/>
      <c r="U168" s="413"/>
    </row>
    <row r="169" spans="1:21" ht="24" customHeight="1" x14ac:dyDescent="0.2">
      <c r="A169" s="115"/>
      <c r="B169" s="109" t="s">
        <v>38</v>
      </c>
      <c r="C169" s="110" t="s">
        <v>37</v>
      </c>
      <c r="D169" s="110" t="s">
        <v>37</v>
      </c>
      <c r="E169" s="110" t="s">
        <v>37</v>
      </c>
      <c r="F169" s="110">
        <v>99.7</v>
      </c>
      <c r="G169" s="305">
        <v>100.7</v>
      </c>
      <c r="H169" s="305">
        <v>105.7</v>
      </c>
      <c r="I169" s="305">
        <v>110.9</v>
      </c>
      <c r="J169" s="112" t="s">
        <v>37</v>
      </c>
      <c r="K169" s="136" t="s">
        <v>37</v>
      </c>
      <c r="L169" s="114" t="s">
        <v>37</v>
      </c>
      <c r="M169" s="114" t="s">
        <v>37</v>
      </c>
      <c r="N169" s="114" t="s">
        <v>37</v>
      </c>
      <c r="O169" s="114" t="s">
        <v>37</v>
      </c>
      <c r="P169" s="114" t="s">
        <v>37</v>
      </c>
      <c r="Q169" s="181" t="s">
        <v>37</v>
      </c>
      <c r="R169" s="176" t="s">
        <v>37</v>
      </c>
    </row>
    <row r="170" spans="1:21" x14ac:dyDescent="0.2">
      <c r="A170" s="115"/>
      <c r="B170" s="109" t="s">
        <v>39</v>
      </c>
      <c r="C170" s="110" t="s">
        <v>37</v>
      </c>
      <c r="D170" s="110" t="s">
        <v>37</v>
      </c>
      <c r="E170" s="110" t="s">
        <v>37</v>
      </c>
      <c r="F170" s="110"/>
      <c r="G170" s="111"/>
      <c r="H170" s="111"/>
      <c r="I170" s="111"/>
      <c r="J170" s="112" t="s">
        <v>37</v>
      </c>
      <c r="K170" s="136" t="s">
        <v>37</v>
      </c>
      <c r="L170" s="114" t="s">
        <v>37</v>
      </c>
      <c r="M170" s="114" t="s">
        <v>37</v>
      </c>
      <c r="N170" s="114" t="s">
        <v>37</v>
      </c>
      <c r="O170" s="114" t="s">
        <v>37</v>
      </c>
      <c r="P170" s="114" t="s">
        <v>37</v>
      </c>
      <c r="Q170" s="181" t="s">
        <v>37</v>
      </c>
      <c r="R170" s="176" t="s">
        <v>37</v>
      </c>
    </row>
    <row r="171" spans="1:21" ht="24" x14ac:dyDescent="0.2">
      <c r="A171" s="115"/>
      <c r="B171" s="109" t="s">
        <v>40</v>
      </c>
      <c r="C171" s="110" t="s">
        <v>37</v>
      </c>
      <c r="D171" s="110" t="s">
        <v>37</v>
      </c>
      <c r="E171" s="110" t="s">
        <v>37</v>
      </c>
      <c r="F171" s="110"/>
      <c r="G171" s="111"/>
      <c r="H171" s="111"/>
      <c r="I171" s="111"/>
      <c r="J171" s="112" t="s">
        <v>37</v>
      </c>
      <c r="K171" s="136" t="s">
        <v>37</v>
      </c>
      <c r="L171" s="114" t="s">
        <v>37</v>
      </c>
      <c r="M171" s="114" t="s">
        <v>37</v>
      </c>
      <c r="N171" s="114" t="s">
        <v>37</v>
      </c>
      <c r="O171" s="114" t="s">
        <v>37</v>
      </c>
      <c r="P171" s="114" t="s">
        <v>37</v>
      </c>
      <c r="Q171" s="181" t="s">
        <v>37</v>
      </c>
      <c r="R171" s="176" t="s">
        <v>37</v>
      </c>
    </row>
    <row r="172" spans="1:21" x14ac:dyDescent="0.2">
      <c r="A172" s="115"/>
      <c r="B172" s="109" t="s">
        <v>41</v>
      </c>
      <c r="C172" s="110" t="s">
        <v>37</v>
      </c>
      <c r="D172" s="110" t="s">
        <v>37</v>
      </c>
      <c r="E172" s="110" t="s">
        <v>37</v>
      </c>
      <c r="F172" s="110"/>
      <c r="G172" s="111"/>
      <c r="H172" s="111"/>
      <c r="I172" s="111"/>
      <c r="J172" s="112" t="s">
        <v>37</v>
      </c>
      <c r="K172" s="136" t="s">
        <v>37</v>
      </c>
      <c r="L172" s="114" t="s">
        <v>37</v>
      </c>
      <c r="M172" s="114" t="s">
        <v>37</v>
      </c>
      <c r="N172" s="114" t="s">
        <v>37</v>
      </c>
      <c r="O172" s="114" t="s">
        <v>37</v>
      </c>
      <c r="P172" s="114" t="s">
        <v>37</v>
      </c>
      <c r="Q172" s="181" t="s">
        <v>37</v>
      </c>
      <c r="R172" s="176" t="s">
        <v>37</v>
      </c>
    </row>
    <row r="173" spans="1:21" x14ac:dyDescent="0.2">
      <c r="A173" s="115"/>
      <c r="B173" s="109" t="s">
        <v>42</v>
      </c>
      <c r="C173" s="110" t="s">
        <v>37</v>
      </c>
      <c r="D173" s="110" t="s">
        <v>37</v>
      </c>
      <c r="E173" s="110" t="s">
        <v>37</v>
      </c>
      <c r="F173" s="110"/>
      <c r="G173" s="111"/>
      <c r="H173" s="111"/>
      <c r="I173" s="111"/>
      <c r="J173" s="112" t="s">
        <v>37</v>
      </c>
      <c r="K173" s="136" t="s">
        <v>37</v>
      </c>
      <c r="L173" s="114" t="s">
        <v>37</v>
      </c>
      <c r="M173" s="114" t="s">
        <v>37</v>
      </c>
      <c r="N173" s="114" t="s">
        <v>37</v>
      </c>
      <c r="O173" s="114" t="s">
        <v>37</v>
      </c>
      <c r="P173" s="114" t="s">
        <v>37</v>
      </c>
      <c r="Q173" s="181" t="s">
        <v>37</v>
      </c>
      <c r="R173" s="176" t="s">
        <v>37</v>
      </c>
    </row>
    <row r="174" spans="1:21" x14ac:dyDescent="0.2">
      <c r="A174" s="115"/>
      <c r="B174" s="109" t="s">
        <v>43</v>
      </c>
      <c r="C174" s="110" t="s">
        <v>37</v>
      </c>
      <c r="D174" s="110" t="s">
        <v>37</v>
      </c>
      <c r="E174" s="110" t="s">
        <v>37</v>
      </c>
      <c r="F174" s="110"/>
      <c r="G174" s="111"/>
      <c r="H174" s="111"/>
      <c r="I174" s="111"/>
      <c r="J174" s="112" t="s">
        <v>37</v>
      </c>
      <c r="K174" s="136" t="s">
        <v>37</v>
      </c>
      <c r="L174" s="114" t="s">
        <v>37</v>
      </c>
      <c r="M174" s="114" t="s">
        <v>37</v>
      </c>
      <c r="N174" s="114" t="s">
        <v>37</v>
      </c>
      <c r="O174" s="114" t="s">
        <v>37</v>
      </c>
      <c r="P174" s="114" t="s">
        <v>37</v>
      </c>
      <c r="Q174" s="181" t="s">
        <v>37</v>
      </c>
      <c r="R174" s="176" t="s">
        <v>37</v>
      </c>
    </row>
    <row r="175" spans="1:21" ht="32.25" customHeight="1" x14ac:dyDescent="0.2">
      <c r="A175" s="424" t="s">
        <v>1567</v>
      </c>
      <c r="B175" s="349" t="s">
        <v>339</v>
      </c>
      <c r="C175" s="352" t="s">
        <v>340</v>
      </c>
      <c r="D175" s="352">
        <v>9</v>
      </c>
      <c r="E175" s="352" t="s">
        <v>341</v>
      </c>
      <c r="F175" s="389">
        <f>SUM(F177:F183)</f>
        <v>524.79999999999995</v>
      </c>
      <c r="G175" s="346">
        <f>SUM(G177:G183)</f>
        <v>804</v>
      </c>
      <c r="H175" s="346">
        <f t="shared" ref="H175:I175" si="23">SUM(H177:H183)</f>
        <v>844.2</v>
      </c>
      <c r="I175" s="346">
        <f t="shared" si="23"/>
        <v>886.4</v>
      </c>
      <c r="J175" s="355" t="s">
        <v>305</v>
      </c>
      <c r="K175" s="105" t="s">
        <v>1568</v>
      </c>
      <c r="L175" s="106" t="s">
        <v>282</v>
      </c>
      <c r="M175" s="107" t="s">
        <v>124</v>
      </c>
      <c r="N175" s="234" t="s">
        <v>342</v>
      </c>
      <c r="O175" s="234" t="s">
        <v>342</v>
      </c>
      <c r="P175" s="235" t="s">
        <v>342</v>
      </c>
      <c r="Q175" s="418" t="s">
        <v>311</v>
      </c>
      <c r="R175" s="410">
        <f>(G175-F175)/F175</f>
        <v>0.5320121951219513</v>
      </c>
      <c r="S175" s="330" t="s">
        <v>1218</v>
      </c>
      <c r="T175" s="331"/>
      <c r="U175" s="331"/>
    </row>
    <row r="176" spans="1:21" ht="40.5" customHeight="1" x14ac:dyDescent="0.2">
      <c r="A176" s="425"/>
      <c r="B176" s="351"/>
      <c r="C176" s="354"/>
      <c r="D176" s="354"/>
      <c r="E176" s="354"/>
      <c r="F176" s="391"/>
      <c r="G176" s="348"/>
      <c r="H176" s="348"/>
      <c r="I176" s="348"/>
      <c r="J176" s="357"/>
      <c r="K176" s="119" t="s">
        <v>1604</v>
      </c>
      <c r="L176" s="106" t="s">
        <v>1602</v>
      </c>
      <c r="M176" s="107" t="s">
        <v>124</v>
      </c>
      <c r="N176" s="234" t="s">
        <v>1603</v>
      </c>
      <c r="O176" s="234" t="s">
        <v>1603</v>
      </c>
      <c r="P176" s="235" t="s">
        <v>1603</v>
      </c>
      <c r="Q176" s="419"/>
      <c r="R176" s="411"/>
      <c r="S176" s="330"/>
      <c r="T176" s="331"/>
      <c r="U176" s="331"/>
    </row>
    <row r="177" spans="1:21" ht="24" customHeight="1" x14ac:dyDescent="0.2">
      <c r="A177" s="108"/>
      <c r="B177" s="109" t="s">
        <v>36</v>
      </c>
      <c r="C177" s="110" t="s">
        <v>37</v>
      </c>
      <c r="D177" s="110" t="s">
        <v>37</v>
      </c>
      <c r="E177" s="110" t="s">
        <v>37</v>
      </c>
      <c r="F177" s="110">
        <v>200</v>
      </c>
      <c r="G177" s="111">
        <v>240</v>
      </c>
      <c r="H177" s="111">
        <v>252</v>
      </c>
      <c r="I177" s="111">
        <v>264.60000000000002</v>
      </c>
      <c r="J177" s="112" t="s">
        <v>37</v>
      </c>
      <c r="K177" s="136" t="s">
        <v>37</v>
      </c>
      <c r="L177" s="114" t="s">
        <v>37</v>
      </c>
      <c r="M177" s="114" t="s">
        <v>37</v>
      </c>
      <c r="N177" s="114" t="s">
        <v>37</v>
      </c>
      <c r="O177" s="114" t="s">
        <v>37</v>
      </c>
      <c r="P177" s="114" t="s">
        <v>37</v>
      </c>
      <c r="Q177" s="181" t="s">
        <v>37</v>
      </c>
      <c r="R177" s="176" t="s">
        <v>37</v>
      </c>
      <c r="S177" s="412"/>
      <c r="T177" s="413"/>
      <c r="U177" s="413"/>
    </row>
    <row r="178" spans="1:21" ht="24" x14ac:dyDescent="0.2">
      <c r="A178" s="115"/>
      <c r="B178" s="109" t="s">
        <v>38</v>
      </c>
      <c r="C178" s="110" t="s">
        <v>37</v>
      </c>
      <c r="D178" s="110" t="s">
        <v>37</v>
      </c>
      <c r="E178" s="110" t="s">
        <v>37</v>
      </c>
      <c r="F178" s="110">
        <f>323.7+1.1</f>
        <v>324.8</v>
      </c>
      <c r="G178" s="111">
        <v>564</v>
      </c>
      <c r="H178" s="111">
        <v>592.20000000000005</v>
      </c>
      <c r="I178" s="111">
        <v>621.79999999999995</v>
      </c>
      <c r="J178" s="112" t="s">
        <v>37</v>
      </c>
      <c r="K178" s="136" t="s">
        <v>37</v>
      </c>
      <c r="L178" s="114" t="s">
        <v>37</v>
      </c>
      <c r="M178" s="114" t="s">
        <v>37</v>
      </c>
      <c r="N178" s="114" t="s">
        <v>37</v>
      </c>
      <c r="O178" s="114" t="s">
        <v>37</v>
      </c>
      <c r="P178" s="114" t="s">
        <v>37</v>
      </c>
      <c r="Q178" s="181" t="s">
        <v>37</v>
      </c>
      <c r="R178" s="176" t="s">
        <v>37</v>
      </c>
      <c r="S178" s="412"/>
      <c r="T178" s="413"/>
      <c r="U178" s="413"/>
    </row>
    <row r="179" spans="1:21" x14ac:dyDescent="0.2">
      <c r="A179" s="115"/>
      <c r="B179" s="109" t="s">
        <v>39</v>
      </c>
      <c r="C179" s="110" t="s">
        <v>37</v>
      </c>
      <c r="D179" s="110" t="s">
        <v>37</v>
      </c>
      <c r="E179" s="110" t="s">
        <v>37</v>
      </c>
      <c r="F179" s="110"/>
      <c r="G179" s="111"/>
      <c r="H179" s="111"/>
      <c r="I179" s="111"/>
      <c r="J179" s="112" t="s">
        <v>37</v>
      </c>
      <c r="K179" s="136" t="s">
        <v>37</v>
      </c>
      <c r="L179" s="114" t="s">
        <v>37</v>
      </c>
      <c r="M179" s="114" t="s">
        <v>37</v>
      </c>
      <c r="N179" s="114" t="s">
        <v>37</v>
      </c>
      <c r="O179" s="114" t="s">
        <v>37</v>
      </c>
      <c r="P179" s="114" t="s">
        <v>37</v>
      </c>
      <c r="Q179" s="181" t="s">
        <v>37</v>
      </c>
      <c r="R179" s="176" t="s">
        <v>37</v>
      </c>
    </row>
    <row r="180" spans="1:21" ht="24" x14ac:dyDescent="0.2">
      <c r="A180" s="115"/>
      <c r="B180" s="109" t="s">
        <v>40</v>
      </c>
      <c r="C180" s="110" t="s">
        <v>37</v>
      </c>
      <c r="D180" s="110" t="s">
        <v>37</v>
      </c>
      <c r="E180" s="110" t="s">
        <v>37</v>
      </c>
      <c r="F180" s="110"/>
      <c r="G180" s="111"/>
      <c r="H180" s="111"/>
      <c r="I180" s="111"/>
      <c r="J180" s="112" t="s">
        <v>37</v>
      </c>
      <c r="K180" s="136" t="s">
        <v>37</v>
      </c>
      <c r="L180" s="114" t="s">
        <v>37</v>
      </c>
      <c r="M180" s="114" t="s">
        <v>37</v>
      </c>
      <c r="N180" s="114" t="s">
        <v>37</v>
      </c>
      <c r="O180" s="114" t="s">
        <v>37</v>
      </c>
      <c r="P180" s="114" t="s">
        <v>37</v>
      </c>
      <c r="Q180" s="181" t="s">
        <v>37</v>
      </c>
      <c r="R180" s="176" t="s">
        <v>37</v>
      </c>
    </row>
    <row r="181" spans="1:21" x14ac:dyDescent="0.2">
      <c r="A181" s="115"/>
      <c r="B181" s="109" t="s">
        <v>41</v>
      </c>
      <c r="C181" s="110" t="s">
        <v>37</v>
      </c>
      <c r="D181" s="110" t="s">
        <v>37</v>
      </c>
      <c r="E181" s="110" t="s">
        <v>37</v>
      </c>
      <c r="F181" s="110"/>
      <c r="G181" s="111"/>
      <c r="H181" s="111"/>
      <c r="I181" s="111"/>
      <c r="J181" s="112" t="s">
        <v>37</v>
      </c>
      <c r="K181" s="136" t="s">
        <v>37</v>
      </c>
      <c r="L181" s="114" t="s">
        <v>37</v>
      </c>
      <c r="M181" s="114" t="s">
        <v>37</v>
      </c>
      <c r="N181" s="114" t="s">
        <v>37</v>
      </c>
      <c r="O181" s="114" t="s">
        <v>37</v>
      </c>
      <c r="P181" s="114" t="s">
        <v>37</v>
      </c>
      <c r="Q181" s="181" t="s">
        <v>37</v>
      </c>
      <c r="R181" s="176" t="s">
        <v>37</v>
      </c>
    </row>
    <row r="182" spans="1:21" x14ac:dyDescent="0.2">
      <c r="A182" s="115"/>
      <c r="B182" s="109" t="s">
        <v>42</v>
      </c>
      <c r="C182" s="110" t="s">
        <v>37</v>
      </c>
      <c r="D182" s="110" t="s">
        <v>37</v>
      </c>
      <c r="E182" s="110" t="s">
        <v>37</v>
      </c>
      <c r="F182" s="110"/>
      <c r="G182" s="111"/>
      <c r="H182" s="111"/>
      <c r="I182" s="111"/>
      <c r="J182" s="112" t="s">
        <v>37</v>
      </c>
      <c r="K182" s="136" t="s">
        <v>37</v>
      </c>
      <c r="L182" s="114" t="s">
        <v>37</v>
      </c>
      <c r="M182" s="114" t="s">
        <v>37</v>
      </c>
      <c r="N182" s="114" t="s">
        <v>37</v>
      </c>
      <c r="O182" s="114" t="s">
        <v>37</v>
      </c>
      <c r="P182" s="114" t="s">
        <v>37</v>
      </c>
      <c r="Q182" s="181" t="s">
        <v>37</v>
      </c>
      <c r="R182" s="176" t="s">
        <v>37</v>
      </c>
    </row>
    <row r="183" spans="1:21" x14ac:dyDescent="0.2">
      <c r="A183" s="115"/>
      <c r="B183" s="109" t="s">
        <v>43</v>
      </c>
      <c r="C183" s="110" t="s">
        <v>37</v>
      </c>
      <c r="D183" s="110" t="s">
        <v>37</v>
      </c>
      <c r="E183" s="110" t="s">
        <v>37</v>
      </c>
      <c r="F183" s="110"/>
      <c r="G183" s="111"/>
      <c r="H183" s="111"/>
      <c r="I183" s="111"/>
      <c r="J183" s="112" t="s">
        <v>37</v>
      </c>
      <c r="K183" s="136" t="s">
        <v>37</v>
      </c>
      <c r="L183" s="114" t="s">
        <v>37</v>
      </c>
      <c r="M183" s="114" t="s">
        <v>37</v>
      </c>
      <c r="N183" s="114" t="s">
        <v>37</v>
      </c>
      <c r="O183" s="114" t="s">
        <v>37</v>
      </c>
      <c r="P183" s="114" t="s">
        <v>37</v>
      </c>
      <c r="Q183" s="181" t="s">
        <v>37</v>
      </c>
      <c r="R183" s="176" t="s">
        <v>37</v>
      </c>
    </row>
    <row r="184" spans="1:21" ht="24" x14ac:dyDescent="0.2">
      <c r="A184" s="119" t="s">
        <v>1569</v>
      </c>
      <c r="B184" s="116" t="s">
        <v>1142</v>
      </c>
      <c r="C184" s="101" t="s">
        <v>153</v>
      </c>
      <c r="D184" s="101">
        <v>1</v>
      </c>
      <c r="E184" s="120" t="s">
        <v>45</v>
      </c>
      <c r="F184" s="102">
        <f>SUM(F185:F191)</f>
        <v>18.5</v>
      </c>
      <c r="G184" s="103">
        <f>SUM(G185:G191)</f>
        <v>0</v>
      </c>
      <c r="H184" s="103">
        <f>SUM(H185:H191)</f>
        <v>18</v>
      </c>
      <c r="I184" s="103">
        <f>SUM(I185:I191)</f>
        <v>18</v>
      </c>
      <c r="J184" s="118" t="s">
        <v>21</v>
      </c>
      <c r="K184" s="119" t="s">
        <v>1570</v>
      </c>
      <c r="L184" s="106" t="s">
        <v>155</v>
      </c>
      <c r="M184" s="107" t="s">
        <v>44</v>
      </c>
      <c r="N184" s="134"/>
      <c r="O184" s="234" t="s">
        <v>65</v>
      </c>
      <c r="P184" s="235" t="s">
        <v>65</v>
      </c>
      <c r="Q184" s="183" t="s">
        <v>21</v>
      </c>
      <c r="R184" s="131">
        <f>(G184-F184)/F184</f>
        <v>-1</v>
      </c>
      <c r="U184" s="141"/>
    </row>
    <row r="185" spans="1:21" ht="24" customHeight="1" x14ac:dyDescent="0.2">
      <c r="A185" s="108"/>
      <c r="B185" s="109" t="s">
        <v>36</v>
      </c>
      <c r="C185" s="110" t="s">
        <v>37</v>
      </c>
      <c r="D185" s="110" t="s">
        <v>37</v>
      </c>
      <c r="E185" s="110" t="s">
        <v>37</v>
      </c>
      <c r="F185" s="110">
        <v>18.5</v>
      </c>
      <c r="G185" s="111"/>
      <c r="H185" s="111">
        <v>18</v>
      </c>
      <c r="I185" s="111">
        <v>18</v>
      </c>
      <c r="J185" s="112" t="s">
        <v>37</v>
      </c>
      <c r="K185" s="136" t="s">
        <v>37</v>
      </c>
      <c r="L185" s="114" t="s">
        <v>37</v>
      </c>
      <c r="M185" s="114" t="s">
        <v>37</v>
      </c>
      <c r="N185" s="114" t="s">
        <v>37</v>
      </c>
      <c r="O185" s="114" t="s">
        <v>37</v>
      </c>
      <c r="P185" s="114" t="s">
        <v>37</v>
      </c>
      <c r="Q185" s="181" t="s">
        <v>37</v>
      </c>
      <c r="R185" s="176" t="s">
        <v>37</v>
      </c>
    </row>
    <row r="186" spans="1:21" ht="24" customHeight="1" x14ac:dyDescent="0.2">
      <c r="A186" s="115"/>
      <c r="B186" s="109" t="s">
        <v>38</v>
      </c>
      <c r="C186" s="110" t="s">
        <v>37</v>
      </c>
      <c r="D186" s="110" t="s">
        <v>37</v>
      </c>
      <c r="E186" s="110" t="s">
        <v>37</v>
      </c>
      <c r="F186" s="111"/>
      <c r="G186" s="111"/>
      <c r="H186" s="111"/>
      <c r="I186" s="111"/>
      <c r="J186" s="112" t="s">
        <v>37</v>
      </c>
      <c r="K186" s="136" t="s">
        <v>37</v>
      </c>
      <c r="L186" s="114" t="s">
        <v>37</v>
      </c>
      <c r="M186" s="114" t="s">
        <v>37</v>
      </c>
      <c r="N186" s="114" t="s">
        <v>37</v>
      </c>
      <c r="O186" s="114" t="s">
        <v>37</v>
      </c>
      <c r="P186" s="114" t="s">
        <v>37</v>
      </c>
      <c r="Q186" s="181" t="s">
        <v>37</v>
      </c>
      <c r="R186" s="176" t="s">
        <v>37</v>
      </c>
    </row>
    <row r="187" spans="1:21" x14ac:dyDescent="0.2">
      <c r="A187" s="115"/>
      <c r="B187" s="109" t="s">
        <v>39</v>
      </c>
      <c r="C187" s="110" t="s">
        <v>37</v>
      </c>
      <c r="D187" s="110" t="s">
        <v>37</v>
      </c>
      <c r="E187" s="110" t="s">
        <v>37</v>
      </c>
      <c r="F187" s="110"/>
      <c r="G187" s="111"/>
      <c r="H187" s="111"/>
      <c r="I187" s="111"/>
      <c r="J187" s="112" t="s">
        <v>37</v>
      </c>
      <c r="K187" s="136" t="s">
        <v>37</v>
      </c>
      <c r="L187" s="114" t="s">
        <v>37</v>
      </c>
      <c r="M187" s="114" t="s">
        <v>37</v>
      </c>
      <c r="N187" s="114" t="s">
        <v>37</v>
      </c>
      <c r="O187" s="114" t="s">
        <v>37</v>
      </c>
      <c r="P187" s="114" t="s">
        <v>37</v>
      </c>
      <c r="Q187" s="181" t="s">
        <v>37</v>
      </c>
      <c r="R187" s="176" t="s">
        <v>37</v>
      </c>
    </row>
    <row r="188" spans="1:21" ht="24" x14ac:dyDescent="0.2">
      <c r="A188" s="115"/>
      <c r="B188" s="109" t="s">
        <v>40</v>
      </c>
      <c r="C188" s="110" t="s">
        <v>37</v>
      </c>
      <c r="D188" s="110" t="s">
        <v>37</v>
      </c>
      <c r="E188" s="110" t="s">
        <v>37</v>
      </c>
      <c r="F188" s="110"/>
      <c r="G188" s="111"/>
      <c r="H188" s="111"/>
      <c r="I188" s="111"/>
      <c r="J188" s="112" t="s">
        <v>37</v>
      </c>
      <c r="K188" s="136" t="s">
        <v>37</v>
      </c>
      <c r="L188" s="114" t="s">
        <v>37</v>
      </c>
      <c r="M188" s="114" t="s">
        <v>37</v>
      </c>
      <c r="N188" s="114" t="s">
        <v>37</v>
      </c>
      <c r="O188" s="114" t="s">
        <v>37</v>
      </c>
      <c r="P188" s="114" t="s">
        <v>37</v>
      </c>
      <c r="Q188" s="181" t="s">
        <v>37</v>
      </c>
      <c r="R188" s="176" t="s">
        <v>37</v>
      </c>
    </row>
    <row r="189" spans="1:21" x14ac:dyDescent="0.2">
      <c r="A189" s="115"/>
      <c r="B189" s="109" t="s">
        <v>41</v>
      </c>
      <c r="C189" s="110" t="s">
        <v>37</v>
      </c>
      <c r="D189" s="110" t="s">
        <v>37</v>
      </c>
      <c r="E189" s="110" t="s">
        <v>37</v>
      </c>
      <c r="F189" s="110"/>
      <c r="G189" s="111"/>
      <c r="H189" s="111"/>
      <c r="I189" s="111"/>
      <c r="J189" s="112" t="s">
        <v>37</v>
      </c>
      <c r="K189" s="136" t="s">
        <v>37</v>
      </c>
      <c r="L189" s="114" t="s">
        <v>37</v>
      </c>
      <c r="M189" s="114" t="s">
        <v>37</v>
      </c>
      <c r="N189" s="114" t="s">
        <v>37</v>
      </c>
      <c r="O189" s="114" t="s">
        <v>37</v>
      </c>
      <c r="P189" s="114" t="s">
        <v>37</v>
      </c>
      <c r="Q189" s="181" t="s">
        <v>37</v>
      </c>
      <c r="R189" s="176" t="s">
        <v>37</v>
      </c>
    </row>
    <row r="190" spans="1:21" x14ac:dyDescent="0.2">
      <c r="A190" s="115"/>
      <c r="B190" s="109" t="s">
        <v>42</v>
      </c>
      <c r="C190" s="110" t="s">
        <v>37</v>
      </c>
      <c r="D190" s="110" t="s">
        <v>37</v>
      </c>
      <c r="E190" s="110" t="s">
        <v>37</v>
      </c>
      <c r="F190" s="110"/>
      <c r="G190" s="111"/>
      <c r="H190" s="111"/>
      <c r="I190" s="111"/>
      <c r="J190" s="112" t="s">
        <v>37</v>
      </c>
      <c r="K190" s="136" t="s">
        <v>37</v>
      </c>
      <c r="L190" s="114" t="s">
        <v>37</v>
      </c>
      <c r="M190" s="114" t="s">
        <v>37</v>
      </c>
      <c r="N190" s="114" t="s">
        <v>37</v>
      </c>
      <c r="O190" s="114" t="s">
        <v>37</v>
      </c>
      <c r="P190" s="114" t="s">
        <v>37</v>
      </c>
      <c r="Q190" s="181" t="s">
        <v>37</v>
      </c>
      <c r="R190" s="176" t="s">
        <v>37</v>
      </c>
    </row>
    <row r="191" spans="1:21" x14ac:dyDescent="0.2">
      <c r="A191" s="115"/>
      <c r="B191" s="109" t="s">
        <v>43</v>
      </c>
      <c r="C191" s="110" t="s">
        <v>37</v>
      </c>
      <c r="D191" s="110" t="s">
        <v>37</v>
      </c>
      <c r="E191" s="110" t="s">
        <v>37</v>
      </c>
      <c r="F191" s="110"/>
      <c r="G191" s="111"/>
      <c r="H191" s="111"/>
      <c r="I191" s="111"/>
      <c r="J191" s="112" t="s">
        <v>37</v>
      </c>
      <c r="K191" s="136" t="s">
        <v>37</v>
      </c>
      <c r="L191" s="114" t="s">
        <v>37</v>
      </c>
      <c r="M191" s="114" t="s">
        <v>37</v>
      </c>
      <c r="N191" s="114" t="s">
        <v>37</v>
      </c>
      <c r="O191" s="114" t="s">
        <v>37</v>
      </c>
      <c r="P191" s="114" t="s">
        <v>37</v>
      </c>
      <c r="Q191" s="181" t="s">
        <v>37</v>
      </c>
      <c r="R191" s="176" t="s">
        <v>37</v>
      </c>
    </row>
    <row r="192" spans="1:21" ht="68.25" customHeight="1" x14ac:dyDescent="0.2">
      <c r="A192" s="392" t="s">
        <v>1571</v>
      </c>
      <c r="B192" s="349" t="s">
        <v>1221</v>
      </c>
      <c r="C192" s="352" t="s">
        <v>284</v>
      </c>
      <c r="D192" s="352">
        <v>9</v>
      </c>
      <c r="E192" s="352" t="s">
        <v>337</v>
      </c>
      <c r="F192" s="389">
        <f>SUM(F194:F200)</f>
        <v>0</v>
      </c>
      <c r="G192" s="346">
        <f>SUM(G194:G200)</f>
        <v>450</v>
      </c>
      <c r="H192" s="346">
        <f t="shared" ref="H192:I192" si="24">SUM(H194:H200)</f>
        <v>830</v>
      </c>
      <c r="I192" s="346">
        <f t="shared" si="24"/>
        <v>830</v>
      </c>
      <c r="J192" s="355" t="s">
        <v>344</v>
      </c>
      <c r="K192" s="119" t="s">
        <v>1572</v>
      </c>
      <c r="L192" s="150" t="s">
        <v>345</v>
      </c>
      <c r="M192" s="107" t="s">
        <v>44</v>
      </c>
      <c r="N192" s="234"/>
      <c r="O192" s="234"/>
      <c r="P192" s="234" t="s">
        <v>65</v>
      </c>
      <c r="Q192" s="182" t="s">
        <v>345</v>
      </c>
      <c r="R192" s="420" t="e">
        <f>(G192-F192)/F192</f>
        <v>#DIV/0!</v>
      </c>
      <c r="S192" s="330" t="s">
        <v>1781</v>
      </c>
      <c r="T192" s="331"/>
      <c r="U192" s="331"/>
    </row>
    <row r="193" spans="1:21" ht="68.25" customHeight="1" x14ac:dyDescent="0.2">
      <c r="A193" s="394"/>
      <c r="B193" s="351"/>
      <c r="C193" s="354"/>
      <c r="D193" s="354"/>
      <c r="E193" s="354"/>
      <c r="F193" s="391"/>
      <c r="G193" s="348"/>
      <c r="H193" s="348"/>
      <c r="I193" s="348"/>
      <c r="J193" s="357"/>
      <c r="K193" s="119" t="s">
        <v>1573</v>
      </c>
      <c r="L193" s="150" t="s">
        <v>346</v>
      </c>
      <c r="M193" s="106" t="s">
        <v>124</v>
      </c>
      <c r="N193" s="234"/>
      <c r="O193" s="234"/>
      <c r="P193" s="234" t="s">
        <v>302</v>
      </c>
      <c r="Q193" s="182" t="s">
        <v>346</v>
      </c>
      <c r="R193" s="421"/>
      <c r="S193" s="330"/>
      <c r="T193" s="331"/>
      <c r="U193" s="331"/>
    </row>
    <row r="194" spans="1:21" ht="24" x14ac:dyDescent="0.2">
      <c r="A194" s="108"/>
      <c r="B194" s="109" t="s">
        <v>36</v>
      </c>
      <c r="C194" s="110" t="s">
        <v>37</v>
      </c>
      <c r="D194" s="110" t="s">
        <v>37</v>
      </c>
      <c r="E194" s="110" t="s">
        <v>37</v>
      </c>
      <c r="F194" s="110"/>
      <c r="G194" s="111">
        <v>30.2</v>
      </c>
      <c r="H194" s="111">
        <v>130</v>
      </c>
      <c r="I194" s="111">
        <f>H194</f>
        <v>130</v>
      </c>
      <c r="J194" s="112" t="s">
        <v>37</v>
      </c>
      <c r="K194" s="136" t="s">
        <v>37</v>
      </c>
      <c r="L194" s="114" t="s">
        <v>37</v>
      </c>
      <c r="M194" s="114" t="s">
        <v>37</v>
      </c>
      <c r="N194" s="114" t="s">
        <v>37</v>
      </c>
      <c r="O194" s="114" t="s">
        <v>37</v>
      </c>
      <c r="P194" s="114" t="s">
        <v>37</v>
      </c>
      <c r="Q194" s="181" t="s">
        <v>37</v>
      </c>
      <c r="R194" s="176" t="s">
        <v>37</v>
      </c>
      <c r="S194" s="142"/>
    </row>
    <row r="195" spans="1:21" ht="24" x14ac:dyDescent="0.2">
      <c r="A195" s="115"/>
      <c r="B195" s="109" t="s">
        <v>38</v>
      </c>
      <c r="C195" s="110" t="s">
        <v>37</v>
      </c>
      <c r="D195" s="110" t="s">
        <v>37</v>
      </c>
      <c r="E195" s="110" t="s">
        <v>37</v>
      </c>
      <c r="F195" s="110"/>
      <c r="G195" s="111"/>
      <c r="H195" s="111"/>
      <c r="I195" s="111"/>
      <c r="J195" s="112" t="s">
        <v>37</v>
      </c>
      <c r="K195" s="136" t="s">
        <v>37</v>
      </c>
      <c r="L195" s="114" t="s">
        <v>37</v>
      </c>
      <c r="M195" s="114" t="s">
        <v>37</v>
      </c>
      <c r="N195" s="114" t="s">
        <v>37</v>
      </c>
      <c r="O195" s="114" t="s">
        <v>37</v>
      </c>
      <c r="P195" s="114" t="s">
        <v>37</v>
      </c>
      <c r="Q195" s="181" t="s">
        <v>37</v>
      </c>
      <c r="R195" s="176" t="s">
        <v>37</v>
      </c>
      <c r="S195" s="422"/>
      <c r="T195" s="423"/>
      <c r="U195" s="423"/>
    </row>
    <row r="196" spans="1:21" x14ac:dyDescent="0.2">
      <c r="A196" s="115"/>
      <c r="B196" s="109" t="s">
        <v>39</v>
      </c>
      <c r="C196" s="110" t="s">
        <v>37</v>
      </c>
      <c r="D196" s="110" t="s">
        <v>37</v>
      </c>
      <c r="E196" s="110" t="s">
        <v>37</v>
      </c>
      <c r="F196" s="110"/>
      <c r="G196" s="111"/>
      <c r="H196" s="111"/>
      <c r="I196" s="111"/>
      <c r="J196" s="112" t="s">
        <v>37</v>
      </c>
      <c r="K196" s="136" t="s">
        <v>37</v>
      </c>
      <c r="L196" s="114" t="s">
        <v>37</v>
      </c>
      <c r="M196" s="114" t="s">
        <v>37</v>
      </c>
      <c r="N196" s="114" t="s">
        <v>37</v>
      </c>
      <c r="O196" s="114" t="s">
        <v>37</v>
      </c>
      <c r="P196" s="114" t="s">
        <v>37</v>
      </c>
      <c r="Q196" s="181" t="s">
        <v>37</v>
      </c>
      <c r="R196" s="176" t="s">
        <v>37</v>
      </c>
    </row>
    <row r="197" spans="1:21" ht="24" x14ac:dyDescent="0.2">
      <c r="A197" s="115"/>
      <c r="B197" s="109" t="s">
        <v>40</v>
      </c>
      <c r="C197" s="110" t="s">
        <v>37</v>
      </c>
      <c r="D197" s="110" t="s">
        <v>37</v>
      </c>
      <c r="E197" s="110" t="s">
        <v>37</v>
      </c>
      <c r="F197" s="110"/>
      <c r="G197" s="111"/>
      <c r="H197" s="111"/>
      <c r="I197" s="111"/>
      <c r="J197" s="112" t="s">
        <v>37</v>
      </c>
      <c r="K197" s="136" t="s">
        <v>37</v>
      </c>
      <c r="L197" s="114" t="s">
        <v>37</v>
      </c>
      <c r="M197" s="114" t="s">
        <v>37</v>
      </c>
      <c r="N197" s="114" t="s">
        <v>37</v>
      </c>
      <c r="O197" s="114" t="s">
        <v>37</v>
      </c>
      <c r="P197" s="114" t="s">
        <v>37</v>
      </c>
      <c r="Q197" s="181" t="s">
        <v>37</v>
      </c>
      <c r="R197" s="176" t="s">
        <v>37</v>
      </c>
      <c r="S197" s="330"/>
      <c r="T197" s="331"/>
      <c r="U197" s="331"/>
    </row>
    <row r="198" spans="1:21" x14ac:dyDescent="0.2">
      <c r="A198" s="115"/>
      <c r="B198" s="109" t="s">
        <v>41</v>
      </c>
      <c r="C198" s="110" t="s">
        <v>37</v>
      </c>
      <c r="D198" s="110" t="s">
        <v>37</v>
      </c>
      <c r="E198" s="110" t="s">
        <v>37</v>
      </c>
      <c r="F198" s="110"/>
      <c r="G198" s="111">
        <v>119.8</v>
      </c>
      <c r="H198" s="111"/>
      <c r="I198" s="111"/>
      <c r="J198" s="112" t="s">
        <v>37</v>
      </c>
      <c r="K198" s="136" t="s">
        <v>37</v>
      </c>
      <c r="L198" s="114" t="s">
        <v>37</v>
      </c>
      <c r="M198" s="114" t="s">
        <v>37</v>
      </c>
      <c r="N198" s="114" t="s">
        <v>37</v>
      </c>
      <c r="O198" s="114" t="s">
        <v>37</v>
      </c>
      <c r="P198" s="114" t="s">
        <v>37</v>
      </c>
      <c r="Q198" s="181" t="s">
        <v>37</v>
      </c>
      <c r="R198" s="176" t="s">
        <v>37</v>
      </c>
      <c r="S198" s="330"/>
      <c r="T198" s="331"/>
      <c r="U198" s="331"/>
    </row>
    <row r="199" spans="1:21" x14ac:dyDescent="0.2">
      <c r="A199" s="115"/>
      <c r="B199" s="109" t="s">
        <v>42</v>
      </c>
      <c r="C199" s="110" t="s">
        <v>37</v>
      </c>
      <c r="D199" s="110" t="s">
        <v>37</v>
      </c>
      <c r="E199" s="110" t="s">
        <v>37</v>
      </c>
      <c r="F199" s="110"/>
      <c r="G199" s="111"/>
      <c r="H199" s="111"/>
      <c r="I199" s="111"/>
      <c r="J199" s="112" t="s">
        <v>37</v>
      </c>
      <c r="K199" s="136" t="s">
        <v>37</v>
      </c>
      <c r="L199" s="114" t="s">
        <v>37</v>
      </c>
      <c r="M199" s="114" t="s">
        <v>37</v>
      </c>
      <c r="N199" s="114" t="s">
        <v>37</v>
      </c>
      <c r="O199" s="114" t="s">
        <v>37</v>
      </c>
      <c r="P199" s="114" t="s">
        <v>37</v>
      </c>
      <c r="Q199" s="181" t="s">
        <v>37</v>
      </c>
      <c r="R199" s="176" t="s">
        <v>37</v>
      </c>
    </row>
    <row r="200" spans="1:21" x14ac:dyDescent="0.2">
      <c r="A200" s="115"/>
      <c r="B200" s="109" t="s">
        <v>43</v>
      </c>
      <c r="C200" s="110" t="s">
        <v>37</v>
      </c>
      <c r="D200" s="110" t="s">
        <v>37</v>
      </c>
      <c r="E200" s="110" t="s">
        <v>37</v>
      </c>
      <c r="F200" s="110"/>
      <c r="G200" s="111">
        <v>300</v>
      </c>
      <c r="H200" s="111">
        <v>700</v>
      </c>
      <c r="I200" s="111">
        <v>700</v>
      </c>
      <c r="J200" s="112" t="s">
        <v>37</v>
      </c>
      <c r="K200" s="136" t="s">
        <v>37</v>
      </c>
      <c r="L200" s="114" t="s">
        <v>37</v>
      </c>
      <c r="M200" s="114" t="s">
        <v>37</v>
      </c>
      <c r="N200" s="114" t="s">
        <v>37</v>
      </c>
      <c r="O200" s="114" t="s">
        <v>37</v>
      </c>
      <c r="P200" s="114" t="s">
        <v>37</v>
      </c>
      <c r="Q200" s="181" t="s">
        <v>37</v>
      </c>
      <c r="R200" s="176" t="s">
        <v>37</v>
      </c>
    </row>
    <row r="201" spans="1:21" ht="66.75" customHeight="1" x14ac:dyDescent="0.2">
      <c r="A201" s="149" t="s">
        <v>1574</v>
      </c>
      <c r="B201" s="100" t="s">
        <v>1249</v>
      </c>
      <c r="C201" s="101" t="s">
        <v>284</v>
      </c>
      <c r="D201" s="101">
        <v>9</v>
      </c>
      <c r="E201" s="101" t="s">
        <v>337</v>
      </c>
      <c r="F201" s="102">
        <f>SUM(F202:F208)</f>
        <v>0</v>
      </c>
      <c r="G201" s="103">
        <f>SUM(G202:G208)</f>
        <v>14</v>
      </c>
      <c r="H201" s="103">
        <f t="shared" ref="H201:I201" si="25">SUM(H202:H208)</f>
        <v>15</v>
      </c>
      <c r="I201" s="103">
        <f t="shared" si="25"/>
        <v>15</v>
      </c>
      <c r="J201" s="104" t="s">
        <v>344</v>
      </c>
      <c r="K201" s="119" t="s">
        <v>1529</v>
      </c>
      <c r="L201" s="150" t="s">
        <v>1151</v>
      </c>
      <c r="M201" s="107" t="s">
        <v>44</v>
      </c>
      <c r="N201" s="234" t="s">
        <v>65</v>
      </c>
      <c r="O201" s="234" t="s">
        <v>65</v>
      </c>
      <c r="P201" s="235" t="s">
        <v>65</v>
      </c>
      <c r="Q201" s="182" t="s">
        <v>345</v>
      </c>
      <c r="R201" s="131" t="e">
        <f>(G201-F201)/F201</f>
        <v>#DIV/0!</v>
      </c>
      <c r="S201" s="330" t="s">
        <v>1222</v>
      </c>
      <c r="T201" s="331"/>
      <c r="U201" s="331"/>
    </row>
    <row r="202" spans="1:21" ht="24" x14ac:dyDescent="0.2">
      <c r="A202" s="108"/>
      <c r="B202" s="109" t="s">
        <v>36</v>
      </c>
      <c r="C202" s="110" t="s">
        <v>37</v>
      </c>
      <c r="D202" s="110" t="s">
        <v>37</v>
      </c>
      <c r="E202" s="110" t="s">
        <v>37</v>
      </c>
      <c r="F202" s="110"/>
      <c r="G202" s="111"/>
      <c r="H202" s="111"/>
      <c r="I202" s="111"/>
      <c r="J202" s="112" t="s">
        <v>37</v>
      </c>
      <c r="K202" s="136" t="s">
        <v>37</v>
      </c>
      <c r="L202" s="114" t="s">
        <v>37</v>
      </c>
      <c r="M202" s="114" t="s">
        <v>37</v>
      </c>
      <c r="N202" s="114" t="s">
        <v>37</v>
      </c>
      <c r="O202" s="114" t="s">
        <v>37</v>
      </c>
      <c r="P202" s="114" t="s">
        <v>37</v>
      </c>
      <c r="Q202" s="181" t="s">
        <v>37</v>
      </c>
      <c r="R202" s="176" t="s">
        <v>37</v>
      </c>
      <c r="S202" s="142"/>
    </row>
    <row r="203" spans="1:21" ht="24" x14ac:dyDescent="0.2">
      <c r="A203" s="115"/>
      <c r="B203" s="109" t="s">
        <v>38</v>
      </c>
      <c r="C203" s="110" t="s">
        <v>37</v>
      </c>
      <c r="D203" s="110" t="s">
        <v>37</v>
      </c>
      <c r="E203" s="110" t="s">
        <v>37</v>
      </c>
      <c r="F203" s="110"/>
      <c r="G203" s="111"/>
      <c r="H203" s="111"/>
      <c r="I203" s="111"/>
      <c r="J203" s="112" t="s">
        <v>37</v>
      </c>
      <c r="K203" s="136" t="s">
        <v>37</v>
      </c>
      <c r="L203" s="114" t="s">
        <v>37</v>
      </c>
      <c r="M203" s="114" t="s">
        <v>37</v>
      </c>
      <c r="N203" s="114" t="s">
        <v>37</v>
      </c>
      <c r="O203" s="114" t="s">
        <v>37</v>
      </c>
      <c r="P203" s="114" t="s">
        <v>37</v>
      </c>
      <c r="Q203" s="181" t="s">
        <v>37</v>
      </c>
      <c r="R203" s="176" t="s">
        <v>37</v>
      </c>
      <c r="S203" s="143"/>
    </row>
    <row r="204" spans="1:21" x14ac:dyDescent="0.2">
      <c r="A204" s="115"/>
      <c r="B204" s="109" t="s">
        <v>39</v>
      </c>
      <c r="C204" s="110" t="s">
        <v>37</v>
      </c>
      <c r="D204" s="110" t="s">
        <v>37</v>
      </c>
      <c r="E204" s="110" t="s">
        <v>37</v>
      </c>
      <c r="F204" s="110"/>
      <c r="G204" s="111"/>
      <c r="H204" s="111"/>
      <c r="I204" s="111"/>
      <c r="J204" s="112" t="s">
        <v>37</v>
      </c>
      <c r="K204" s="136" t="s">
        <v>37</v>
      </c>
      <c r="L204" s="114" t="s">
        <v>37</v>
      </c>
      <c r="M204" s="114" t="s">
        <v>37</v>
      </c>
      <c r="N204" s="114" t="s">
        <v>37</v>
      </c>
      <c r="O204" s="114" t="s">
        <v>37</v>
      </c>
      <c r="P204" s="114" t="s">
        <v>37</v>
      </c>
      <c r="Q204" s="181" t="s">
        <v>37</v>
      </c>
      <c r="R204" s="176" t="s">
        <v>37</v>
      </c>
    </row>
    <row r="205" spans="1:21" ht="24" x14ac:dyDescent="0.2">
      <c r="A205" s="115"/>
      <c r="B205" s="109" t="s">
        <v>40</v>
      </c>
      <c r="C205" s="110" t="s">
        <v>37</v>
      </c>
      <c r="D205" s="110" t="s">
        <v>37</v>
      </c>
      <c r="E205" s="110" t="s">
        <v>37</v>
      </c>
      <c r="F205" s="110"/>
      <c r="G205" s="111"/>
      <c r="H205" s="111"/>
      <c r="I205" s="111"/>
      <c r="J205" s="112" t="s">
        <v>37</v>
      </c>
      <c r="K205" s="136" t="s">
        <v>37</v>
      </c>
      <c r="L205" s="114" t="s">
        <v>37</v>
      </c>
      <c r="M205" s="114" t="s">
        <v>37</v>
      </c>
      <c r="N205" s="114" t="s">
        <v>37</v>
      </c>
      <c r="O205" s="114" t="s">
        <v>37</v>
      </c>
      <c r="P205" s="114" t="s">
        <v>37</v>
      </c>
      <c r="Q205" s="181" t="s">
        <v>37</v>
      </c>
      <c r="R205" s="176" t="s">
        <v>37</v>
      </c>
    </row>
    <row r="206" spans="1:21" x14ac:dyDescent="0.2">
      <c r="A206" s="115"/>
      <c r="B206" s="109" t="s">
        <v>41</v>
      </c>
      <c r="C206" s="110" t="s">
        <v>37</v>
      </c>
      <c r="D206" s="110" t="s">
        <v>37</v>
      </c>
      <c r="E206" s="110" t="s">
        <v>37</v>
      </c>
      <c r="F206" s="110"/>
      <c r="G206" s="111"/>
      <c r="H206" s="111"/>
      <c r="I206" s="111"/>
      <c r="J206" s="112" t="s">
        <v>37</v>
      </c>
      <c r="K206" s="136" t="s">
        <v>37</v>
      </c>
      <c r="L206" s="114" t="s">
        <v>37</v>
      </c>
      <c r="M206" s="114" t="s">
        <v>37</v>
      </c>
      <c r="N206" s="114" t="s">
        <v>37</v>
      </c>
      <c r="O206" s="114" t="s">
        <v>37</v>
      </c>
      <c r="P206" s="114" t="s">
        <v>37</v>
      </c>
      <c r="Q206" s="181" t="s">
        <v>37</v>
      </c>
      <c r="R206" s="176" t="s">
        <v>37</v>
      </c>
    </row>
    <row r="207" spans="1:21" x14ac:dyDescent="0.2">
      <c r="A207" s="115"/>
      <c r="B207" s="109" t="s">
        <v>42</v>
      </c>
      <c r="C207" s="110" t="s">
        <v>37</v>
      </c>
      <c r="D207" s="110" t="s">
        <v>37</v>
      </c>
      <c r="E207" s="110" t="s">
        <v>37</v>
      </c>
      <c r="F207" s="110"/>
      <c r="G207" s="111"/>
      <c r="H207" s="111"/>
      <c r="I207" s="111"/>
      <c r="J207" s="112" t="s">
        <v>37</v>
      </c>
      <c r="K207" s="136" t="s">
        <v>37</v>
      </c>
      <c r="L207" s="114" t="s">
        <v>37</v>
      </c>
      <c r="M207" s="114" t="s">
        <v>37</v>
      </c>
      <c r="N207" s="114" t="s">
        <v>37</v>
      </c>
      <c r="O207" s="114" t="s">
        <v>37</v>
      </c>
      <c r="P207" s="114" t="s">
        <v>37</v>
      </c>
      <c r="Q207" s="181" t="s">
        <v>37</v>
      </c>
      <c r="R207" s="176" t="s">
        <v>37</v>
      </c>
    </row>
    <row r="208" spans="1:21" x14ac:dyDescent="0.2">
      <c r="A208" s="115"/>
      <c r="B208" s="109" t="s">
        <v>43</v>
      </c>
      <c r="C208" s="110" t="s">
        <v>37</v>
      </c>
      <c r="D208" s="110" t="s">
        <v>37</v>
      </c>
      <c r="E208" s="110" t="s">
        <v>37</v>
      </c>
      <c r="F208" s="110"/>
      <c r="G208" s="111">
        <v>14</v>
      </c>
      <c r="H208" s="111">
        <v>15</v>
      </c>
      <c r="I208" s="111">
        <v>15</v>
      </c>
      <c r="J208" s="112" t="s">
        <v>37</v>
      </c>
      <c r="K208" s="136" t="s">
        <v>37</v>
      </c>
      <c r="L208" s="114" t="s">
        <v>37</v>
      </c>
      <c r="M208" s="114" t="s">
        <v>37</v>
      </c>
      <c r="N208" s="114" t="s">
        <v>37</v>
      </c>
      <c r="O208" s="114" t="s">
        <v>37</v>
      </c>
      <c r="P208" s="114" t="s">
        <v>37</v>
      </c>
      <c r="Q208" s="181" t="s">
        <v>37</v>
      </c>
      <c r="R208" s="176" t="s">
        <v>37</v>
      </c>
    </row>
    <row r="209" spans="1:21" ht="24" x14ac:dyDescent="0.2">
      <c r="A209" s="237" t="s">
        <v>1632</v>
      </c>
      <c r="B209" s="263" t="s">
        <v>1633</v>
      </c>
      <c r="C209" s="264" t="s">
        <v>1634</v>
      </c>
      <c r="D209" s="264">
        <v>10</v>
      </c>
      <c r="E209" s="264" t="s">
        <v>1635</v>
      </c>
      <c r="F209" s="264">
        <f>SUM(F210:F216)</f>
        <v>16.8</v>
      </c>
      <c r="G209" s="292">
        <f t="shared" ref="G209:I209" si="26">SUM(G210:G216)</f>
        <v>16.8</v>
      </c>
      <c r="H209" s="292">
        <f t="shared" si="26"/>
        <v>20.2</v>
      </c>
      <c r="I209" s="292">
        <f t="shared" si="26"/>
        <v>20.2</v>
      </c>
      <c r="J209" s="238" t="s">
        <v>21</v>
      </c>
      <c r="K209" s="265" t="s">
        <v>1636</v>
      </c>
      <c r="L209" s="150" t="s">
        <v>161</v>
      </c>
      <c r="M209" s="154" t="s">
        <v>44</v>
      </c>
      <c r="N209" s="160">
        <v>4</v>
      </c>
      <c r="O209" s="160" t="s">
        <v>162</v>
      </c>
      <c r="P209" s="160" t="s">
        <v>162</v>
      </c>
      <c r="Q209" s="266" t="s">
        <v>21</v>
      </c>
      <c r="R209" s="267">
        <f>(G209-F209)/F209</f>
        <v>0</v>
      </c>
    </row>
    <row r="210" spans="1:21" ht="24" x14ac:dyDescent="0.2">
      <c r="A210" s="108"/>
      <c r="B210" s="109" t="s">
        <v>36</v>
      </c>
      <c r="C210" s="110" t="s">
        <v>37</v>
      </c>
      <c r="D210" s="110" t="s">
        <v>37</v>
      </c>
      <c r="E210" s="110" t="s">
        <v>37</v>
      </c>
      <c r="F210" s="258"/>
      <c r="G210" s="259"/>
      <c r="H210" s="259"/>
      <c r="I210" s="259"/>
      <c r="J210" s="112" t="s">
        <v>37</v>
      </c>
      <c r="K210" s="136" t="s">
        <v>37</v>
      </c>
      <c r="L210" s="114" t="s">
        <v>37</v>
      </c>
      <c r="M210" s="114" t="s">
        <v>37</v>
      </c>
      <c r="N210" s="114" t="s">
        <v>37</v>
      </c>
      <c r="O210" s="114" t="s">
        <v>37</v>
      </c>
      <c r="P210" s="114" t="s">
        <v>37</v>
      </c>
      <c r="Q210" s="181" t="s">
        <v>37</v>
      </c>
      <c r="R210" s="176" t="s">
        <v>37</v>
      </c>
    </row>
    <row r="211" spans="1:21" ht="24" x14ac:dyDescent="0.2">
      <c r="A211" s="115"/>
      <c r="B211" s="109" t="s">
        <v>38</v>
      </c>
      <c r="C211" s="110" t="s">
        <v>37</v>
      </c>
      <c r="D211" s="110" t="s">
        <v>37</v>
      </c>
      <c r="E211" s="110" t="s">
        <v>37</v>
      </c>
      <c r="F211" s="256">
        <v>16.8</v>
      </c>
      <c r="G211" s="257"/>
      <c r="H211" s="257">
        <v>20.2</v>
      </c>
      <c r="I211" s="257">
        <v>20.2</v>
      </c>
      <c r="J211" s="112" t="s">
        <v>37</v>
      </c>
      <c r="K211" s="136" t="s">
        <v>37</v>
      </c>
      <c r="L211" s="114" t="s">
        <v>37</v>
      </c>
      <c r="M211" s="114" t="s">
        <v>37</v>
      </c>
      <c r="N211" s="114" t="s">
        <v>37</v>
      </c>
      <c r="O211" s="114" t="s">
        <v>37</v>
      </c>
      <c r="P211" s="114" t="s">
        <v>37</v>
      </c>
      <c r="Q211" s="181" t="s">
        <v>37</v>
      </c>
      <c r="R211" s="176" t="s">
        <v>37</v>
      </c>
    </row>
    <row r="212" spans="1:21" x14ac:dyDescent="0.2">
      <c r="A212" s="115"/>
      <c r="B212" s="109" t="s">
        <v>39</v>
      </c>
      <c r="C212" s="110" t="s">
        <v>37</v>
      </c>
      <c r="D212" s="110" t="s">
        <v>37</v>
      </c>
      <c r="E212" s="110" t="s">
        <v>37</v>
      </c>
      <c r="F212" s="256"/>
      <c r="G212" s="257"/>
      <c r="H212" s="257"/>
      <c r="I212" s="257"/>
      <c r="J212" s="112" t="s">
        <v>37</v>
      </c>
      <c r="K212" s="136" t="s">
        <v>37</v>
      </c>
      <c r="L212" s="114" t="s">
        <v>37</v>
      </c>
      <c r="M212" s="114" t="s">
        <v>37</v>
      </c>
      <c r="N212" s="114" t="s">
        <v>37</v>
      </c>
      <c r="O212" s="114" t="s">
        <v>37</v>
      </c>
      <c r="P212" s="114" t="s">
        <v>37</v>
      </c>
      <c r="Q212" s="181" t="s">
        <v>37</v>
      </c>
      <c r="R212" s="176" t="s">
        <v>37</v>
      </c>
    </row>
    <row r="213" spans="1:21" ht="24" x14ac:dyDescent="0.2">
      <c r="A213" s="115"/>
      <c r="B213" s="109" t="s">
        <v>40</v>
      </c>
      <c r="C213" s="110" t="s">
        <v>37</v>
      </c>
      <c r="D213" s="110" t="s">
        <v>37</v>
      </c>
      <c r="E213" s="110" t="s">
        <v>37</v>
      </c>
      <c r="F213" s="256"/>
      <c r="G213" s="257"/>
      <c r="H213" s="257"/>
      <c r="I213" s="257"/>
      <c r="J213" s="112" t="s">
        <v>37</v>
      </c>
      <c r="K213" s="136" t="s">
        <v>37</v>
      </c>
      <c r="L213" s="114" t="s">
        <v>37</v>
      </c>
      <c r="M213" s="114" t="s">
        <v>37</v>
      </c>
      <c r="N213" s="114" t="s">
        <v>37</v>
      </c>
      <c r="O213" s="114" t="s">
        <v>37</v>
      </c>
      <c r="P213" s="114" t="s">
        <v>37</v>
      </c>
      <c r="Q213" s="181" t="s">
        <v>37</v>
      </c>
      <c r="R213" s="176" t="s">
        <v>37</v>
      </c>
    </row>
    <row r="214" spans="1:21" x14ac:dyDescent="0.2">
      <c r="A214" s="115"/>
      <c r="B214" s="109" t="s">
        <v>41</v>
      </c>
      <c r="C214" s="110" t="s">
        <v>37</v>
      </c>
      <c r="D214" s="110" t="s">
        <v>37</v>
      </c>
      <c r="E214" s="110" t="s">
        <v>37</v>
      </c>
      <c r="F214" s="256"/>
      <c r="G214" s="257"/>
      <c r="H214" s="257"/>
      <c r="I214" s="257"/>
      <c r="J214" s="112" t="s">
        <v>37</v>
      </c>
      <c r="K214" s="136" t="s">
        <v>37</v>
      </c>
      <c r="L214" s="114" t="s">
        <v>37</v>
      </c>
      <c r="M214" s="114" t="s">
        <v>37</v>
      </c>
      <c r="N214" s="114" t="s">
        <v>37</v>
      </c>
      <c r="O214" s="114" t="s">
        <v>37</v>
      </c>
      <c r="P214" s="114" t="s">
        <v>37</v>
      </c>
      <c r="Q214" s="181" t="s">
        <v>37</v>
      </c>
      <c r="R214" s="176" t="s">
        <v>37</v>
      </c>
    </row>
    <row r="215" spans="1:21" x14ac:dyDescent="0.2">
      <c r="A215" s="115"/>
      <c r="B215" s="109" t="s">
        <v>42</v>
      </c>
      <c r="C215" s="110" t="s">
        <v>37</v>
      </c>
      <c r="D215" s="110" t="s">
        <v>37</v>
      </c>
      <c r="E215" s="110" t="s">
        <v>37</v>
      </c>
      <c r="F215" s="256"/>
      <c r="G215" s="257"/>
      <c r="H215" s="257"/>
      <c r="I215" s="257"/>
      <c r="J215" s="112" t="s">
        <v>37</v>
      </c>
      <c r="K215" s="136" t="s">
        <v>37</v>
      </c>
      <c r="L215" s="114" t="s">
        <v>37</v>
      </c>
      <c r="M215" s="114" t="s">
        <v>37</v>
      </c>
      <c r="N215" s="114" t="s">
        <v>37</v>
      </c>
      <c r="O215" s="114" t="s">
        <v>37</v>
      </c>
      <c r="P215" s="114" t="s">
        <v>37</v>
      </c>
      <c r="Q215" s="181" t="s">
        <v>37</v>
      </c>
      <c r="R215" s="176" t="s">
        <v>37</v>
      </c>
    </row>
    <row r="216" spans="1:21" x14ac:dyDescent="0.2">
      <c r="A216" s="115"/>
      <c r="B216" s="109" t="s">
        <v>43</v>
      </c>
      <c r="C216" s="110" t="s">
        <v>37</v>
      </c>
      <c r="D216" s="110" t="s">
        <v>37</v>
      </c>
      <c r="E216" s="110" t="s">
        <v>37</v>
      </c>
      <c r="F216" s="256"/>
      <c r="G216" s="257">
        <v>16.8</v>
      </c>
      <c r="H216" s="257"/>
      <c r="I216" s="257"/>
      <c r="J216" s="112" t="s">
        <v>37</v>
      </c>
      <c r="K216" s="136" t="s">
        <v>37</v>
      </c>
      <c r="L216" s="114" t="s">
        <v>37</v>
      </c>
      <c r="M216" s="114" t="s">
        <v>37</v>
      </c>
      <c r="N216" s="114" t="s">
        <v>37</v>
      </c>
      <c r="O216" s="114" t="s">
        <v>37</v>
      </c>
      <c r="P216" s="114" t="s">
        <v>37</v>
      </c>
      <c r="Q216" s="181" t="s">
        <v>37</v>
      </c>
      <c r="R216" s="176" t="s">
        <v>37</v>
      </c>
    </row>
    <row r="217" spans="1:21" ht="47.25" customHeight="1" x14ac:dyDescent="0.2">
      <c r="A217" s="358" t="s">
        <v>349</v>
      </c>
      <c r="B217" s="360" t="s">
        <v>350</v>
      </c>
      <c r="C217" s="89"/>
      <c r="D217" s="89"/>
      <c r="E217" s="90"/>
      <c r="F217" s="362">
        <f>F220+F228+F236+F261+F277+F285+F293+F302+F310+F245+F253+F269</f>
        <v>1312.9</v>
      </c>
      <c r="G217" s="336">
        <f t="shared" ref="G217:I217" si="27">G220+G228+G236+G261+G277+G285+G293+G302+G310+G245+G253+G269</f>
        <v>1600.3</v>
      </c>
      <c r="H217" s="336">
        <f t="shared" si="27"/>
        <v>1712.3</v>
      </c>
      <c r="I217" s="336">
        <f t="shared" si="27"/>
        <v>1837.2999999999997</v>
      </c>
      <c r="J217" s="338" t="s">
        <v>21</v>
      </c>
      <c r="K217" s="133" t="s">
        <v>351</v>
      </c>
      <c r="L217" s="95" t="s">
        <v>352</v>
      </c>
      <c r="M217" s="96" t="s">
        <v>26</v>
      </c>
      <c r="N217" s="151">
        <v>5.2</v>
      </c>
      <c r="O217" s="151">
        <v>5</v>
      </c>
      <c r="P217" s="151">
        <v>4.5</v>
      </c>
      <c r="Q217" s="179" t="s">
        <v>353</v>
      </c>
      <c r="R217" s="420" t="s">
        <v>21</v>
      </c>
    </row>
    <row r="218" spans="1:21" ht="46.5" customHeight="1" x14ac:dyDescent="0.2">
      <c r="A218" s="359"/>
      <c r="B218" s="361"/>
      <c r="C218" s="89"/>
      <c r="D218" s="89"/>
      <c r="E218" s="90"/>
      <c r="F218" s="363"/>
      <c r="G218" s="337"/>
      <c r="H218" s="337"/>
      <c r="I218" s="337"/>
      <c r="J218" s="339"/>
      <c r="K218" s="133" t="s">
        <v>354</v>
      </c>
      <c r="L218" s="95" t="s">
        <v>355</v>
      </c>
      <c r="M218" s="96" t="s">
        <v>26</v>
      </c>
      <c r="N218" s="151">
        <v>11.4</v>
      </c>
      <c r="O218" s="151">
        <v>11.5</v>
      </c>
      <c r="P218" s="151">
        <v>11.5</v>
      </c>
      <c r="Q218" s="179" t="s">
        <v>356</v>
      </c>
      <c r="R218" s="428"/>
    </row>
    <row r="219" spans="1:21" ht="48" x14ac:dyDescent="0.2">
      <c r="A219" s="359"/>
      <c r="B219" s="361"/>
      <c r="C219" s="89"/>
      <c r="D219" s="89"/>
      <c r="E219" s="90"/>
      <c r="F219" s="429"/>
      <c r="G219" s="430"/>
      <c r="H219" s="430"/>
      <c r="I219" s="430"/>
      <c r="J219" s="339"/>
      <c r="K219" s="133" t="s">
        <v>357</v>
      </c>
      <c r="L219" s="97" t="s">
        <v>358</v>
      </c>
      <c r="M219" s="96" t="s">
        <v>26</v>
      </c>
      <c r="N219" s="151">
        <v>138</v>
      </c>
      <c r="O219" s="151">
        <v>135</v>
      </c>
      <c r="P219" s="151">
        <v>130</v>
      </c>
      <c r="Q219" s="179" t="s">
        <v>359</v>
      </c>
      <c r="R219" s="428"/>
      <c r="S219" s="412"/>
      <c r="T219" s="413"/>
      <c r="U219" s="413"/>
    </row>
    <row r="220" spans="1:21" ht="33.75" x14ac:dyDescent="0.2">
      <c r="A220" s="105" t="s">
        <v>360</v>
      </c>
      <c r="B220" s="116" t="s">
        <v>361</v>
      </c>
      <c r="C220" s="101" t="s">
        <v>362</v>
      </c>
      <c r="D220" s="101">
        <v>9</v>
      </c>
      <c r="E220" s="101" t="s">
        <v>363</v>
      </c>
      <c r="F220" s="102">
        <f>SUM(F221:F227)</f>
        <v>12</v>
      </c>
      <c r="G220" s="103">
        <f>SUM(G221:G227)</f>
        <v>15</v>
      </c>
      <c r="H220" s="103">
        <f t="shared" ref="H220:I220" si="28">SUM(H221:H227)</f>
        <v>15</v>
      </c>
      <c r="I220" s="103">
        <f t="shared" si="28"/>
        <v>15</v>
      </c>
      <c r="J220" s="118" t="s">
        <v>364</v>
      </c>
      <c r="K220" s="105" t="s">
        <v>365</v>
      </c>
      <c r="L220" s="106" t="s">
        <v>366</v>
      </c>
      <c r="M220" s="107" t="s">
        <v>44</v>
      </c>
      <c r="N220" s="234" t="s">
        <v>367</v>
      </c>
      <c r="O220" s="234" t="s">
        <v>367</v>
      </c>
      <c r="P220" s="235" t="s">
        <v>367</v>
      </c>
      <c r="Q220" s="182" t="s">
        <v>368</v>
      </c>
      <c r="R220" s="131">
        <f>(G220-F220)/F220</f>
        <v>0.25</v>
      </c>
      <c r="S220" s="412"/>
      <c r="T220" s="413"/>
      <c r="U220" s="413"/>
    </row>
    <row r="221" spans="1:21" ht="24" x14ac:dyDescent="0.2">
      <c r="A221" s="108"/>
      <c r="B221" s="109" t="s">
        <v>36</v>
      </c>
      <c r="C221" s="110" t="s">
        <v>37</v>
      </c>
      <c r="D221" s="110" t="s">
        <v>37</v>
      </c>
      <c r="E221" s="110" t="s">
        <v>37</v>
      </c>
      <c r="F221" s="110">
        <v>12</v>
      </c>
      <c r="G221" s="111">
        <v>15</v>
      </c>
      <c r="H221" s="111">
        <v>15</v>
      </c>
      <c r="I221" s="111">
        <v>15</v>
      </c>
      <c r="J221" s="112" t="s">
        <v>37</v>
      </c>
      <c r="K221" s="136" t="s">
        <v>37</v>
      </c>
      <c r="L221" s="114" t="s">
        <v>37</v>
      </c>
      <c r="M221" s="114" t="s">
        <v>37</v>
      </c>
      <c r="N221" s="114" t="s">
        <v>37</v>
      </c>
      <c r="O221" s="114" t="s">
        <v>37</v>
      </c>
      <c r="P221" s="114" t="s">
        <v>37</v>
      </c>
      <c r="Q221" s="181" t="s">
        <v>37</v>
      </c>
      <c r="R221" s="176" t="s">
        <v>37</v>
      </c>
    </row>
    <row r="222" spans="1:21" ht="24" x14ac:dyDescent="0.2">
      <c r="A222" s="115"/>
      <c r="B222" s="109" t="s">
        <v>38</v>
      </c>
      <c r="C222" s="110" t="s">
        <v>37</v>
      </c>
      <c r="D222" s="110" t="s">
        <v>37</v>
      </c>
      <c r="E222" s="110" t="s">
        <v>37</v>
      </c>
      <c r="F222" s="110"/>
      <c r="G222" s="111"/>
      <c r="H222" s="111"/>
      <c r="I222" s="111"/>
      <c r="J222" s="112" t="s">
        <v>37</v>
      </c>
      <c r="K222" s="136" t="s">
        <v>37</v>
      </c>
      <c r="L222" s="114" t="s">
        <v>37</v>
      </c>
      <c r="M222" s="114" t="s">
        <v>37</v>
      </c>
      <c r="N222" s="114" t="s">
        <v>37</v>
      </c>
      <c r="O222" s="114" t="s">
        <v>37</v>
      </c>
      <c r="P222" s="114" t="s">
        <v>37</v>
      </c>
      <c r="Q222" s="181" t="s">
        <v>37</v>
      </c>
      <c r="R222" s="176" t="s">
        <v>37</v>
      </c>
    </row>
    <row r="223" spans="1:21" x14ac:dyDescent="0.2">
      <c r="A223" s="115"/>
      <c r="B223" s="109" t="s">
        <v>39</v>
      </c>
      <c r="C223" s="110" t="s">
        <v>37</v>
      </c>
      <c r="D223" s="110" t="s">
        <v>37</v>
      </c>
      <c r="E223" s="110" t="s">
        <v>37</v>
      </c>
      <c r="F223" s="110"/>
      <c r="G223" s="111"/>
      <c r="H223" s="111"/>
      <c r="I223" s="111"/>
      <c r="J223" s="112" t="s">
        <v>37</v>
      </c>
      <c r="K223" s="136" t="s">
        <v>37</v>
      </c>
      <c r="L223" s="114" t="s">
        <v>37</v>
      </c>
      <c r="M223" s="114" t="s">
        <v>37</v>
      </c>
      <c r="N223" s="114" t="s">
        <v>37</v>
      </c>
      <c r="O223" s="114" t="s">
        <v>37</v>
      </c>
      <c r="P223" s="114" t="s">
        <v>37</v>
      </c>
      <c r="Q223" s="181" t="s">
        <v>37</v>
      </c>
      <c r="R223" s="176" t="s">
        <v>37</v>
      </c>
    </row>
    <row r="224" spans="1:21" ht="24" x14ac:dyDescent="0.2">
      <c r="A224" s="115"/>
      <c r="B224" s="109" t="s">
        <v>40</v>
      </c>
      <c r="C224" s="110" t="s">
        <v>37</v>
      </c>
      <c r="D224" s="110" t="s">
        <v>37</v>
      </c>
      <c r="E224" s="110" t="s">
        <v>37</v>
      </c>
      <c r="F224" s="110"/>
      <c r="G224" s="111"/>
      <c r="H224" s="111"/>
      <c r="I224" s="111"/>
      <c r="J224" s="112" t="s">
        <v>37</v>
      </c>
      <c r="K224" s="136" t="s">
        <v>37</v>
      </c>
      <c r="L224" s="114" t="s">
        <v>37</v>
      </c>
      <c r="M224" s="114" t="s">
        <v>37</v>
      </c>
      <c r="N224" s="114" t="s">
        <v>37</v>
      </c>
      <c r="O224" s="114" t="s">
        <v>37</v>
      </c>
      <c r="P224" s="114" t="s">
        <v>37</v>
      </c>
      <c r="Q224" s="181" t="s">
        <v>37</v>
      </c>
      <c r="R224" s="176" t="s">
        <v>37</v>
      </c>
    </row>
    <row r="225" spans="1:21" x14ac:dyDescent="0.2">
      <c r="A225" s="115"/>
      <c r="B225" s="109" t="s">
        <v>41</v>
      </c>
      <c r="C225" s="110" t="s">
        <v>37</v>
      </c>
      <c r="D225" s="110" t="s">
        <v>37</v>
      </c>
      <c r="E225" s="110" t="s">
        <v>37</v>
      </c>
      <c r="F225" s="110"/>
      <c r="G225" s="111"/>
      <c r="H225" s="111"/>
      <c r="I225" s="111"/>
      <c r="J225" s="112" t="s">
        <v>37</v>
      </c>
      <c r="K225" s="136" t="s">
        <v>37</v>
      </c>
      <c r="L225" s="114" t="s">
        <v>37</v>
      </c>
      <c r="M225" s="114" t="s">
        <v>37</v>
      </c>
      <c r="N225" s="114" t="s">
        <v>37</v>
      </c>
      <c r="O225" s="114" t="s">
        <v>37</v>
      </c>
      <c r="P225" s="114" t="s">
        <v>37</v>
      </c>
      <c r="Q225" s="181" t="s">
        <v>37</v>
      </c>
      <c r="R225" s="176" t="s">
        <v>37</v>
      </c>
    </row>
    <row r="226" spans="1:21" x14ac:dyDescent="0.2">
      <c r="A226" s="115"/>
      <c r="B226" s="109" t="s">
        <v>42</v>
      </c>
      <c r="C226" s="110" t="s">
        <v>37</v>
      </c>
      <c r="D226" s="110" t="s">
        <v>37</v>
      </c>
      <c r="E226" s="110" t="s">
        <v>37</v>
      </c>
      <c r="F226" s="110"/>
      <c r="G226" s="111"/>
      <c r="H226" s="111"/>
      <c r="I226" s="111"/>
      <c r="J226" s="112" t="s">
        <v>37</v>
      </c>
      <c r="K226" s="136" t="s">
        <v>37</v>
      </c>
      <c r="L226" s="114" t="s">
        <v>37</v>
      </c>
      <c r="M226" s="114" t="s">
        <v>37</v>
      </c>
      <c r="N226" s="114" t="s">
        <v>37</v>
      </c>
      <c r="O226" s="114" t="s">
        <v>37</v>
      </c>
      <c r="P226" s="114" t="s">
        <v>37</v>
      </c>
      <c r="Q226" s="181" t="s">
        <v>37</v>
      </c>
      <c r="R226" s="176" t="s">
        <v>37</v>
      </c>
    </row>
    <row r="227" spans="1:21" x14ac:dyDescent="0.2">
      <c r="A227" s="115"/>
      <c r="B227" s="109" t="s">
        <v>43</v>
      </c>
      <c r="C227" s="110" t="s">
        <v>37</v>
      </c>
      <c r="D227" s="110" t="s">
        <v>37</v>
      </c>
      <c r="E227" s="110" t="s">
        <v>37</v>
      </c>
      <c r="F227" s="110"/>
      <c r="G227" s="111"/>
      <c r="H227" s="111"/>
      <c r="I227" s="111"/>
      <c r="J227" s="112" t="s">
        <v>37</v>
      </c>
      <c r="K227" s="136" t="s">
        <v>37</v>
      </c>
      <c r="L227" s="114" t="s">
        <v>37</v>
      </c>
      <c r="M227" s="114" t="s">
        <v>37</v>
      </c>
      <c r="N227" s="114" t="s">
        <v>37</v>
      </c>
      <c r="O227" s="114" t="s">
        <v>37</v>
      </c>
      <c r="P227" s="114" t="s">
        <v>37</v>
      </c>
      <c r="Q227" s="181" t="s">
        <v>37</v>
      </c>
      <c r="R227" s="176" t="s">
        <v>37</v>
      </c>
    </row>
    <row r="228" spans="1:21" ht="46.5" customHeight="1" x14ac:dyDescent="0.2">
      <c r="A228" s="119" t="s">
        <v>1400</v>
      </c>
      <c r="B228" s="116" t="s">
        <v>378</v>
      </c>
      <c r="C228" s="101" t="s">
        <v>379</v>
      </c>
      <c r="D228" s="101">
        <v>9</v>
      </c>
      <c r="E228" s="101" t="s">
        <v>1465</v>
      </c>
      <c r="F228" s="102">
        <f>SUM(F229:F235)</f>
        <v>24.4</v>
      </c>
      <c r="G228" s="103">
        <f>SUM(G229:G235)</f>
        <v>36.1</v>
      </c>
      <c r="H228" s="103">
        <f t="shared" ref="H228:I228" si="29">SUM(H229:H235)</f>
        <v>37.1</v>
      </c>
      <c r="I228" s="103">
        <f t="shared" si="29"/>
        <v>38.1</v>
      </c>
      <c r="J228" s="118" t="s">
        <v>380</v>
      </c>
      <c r="K228" s="105" t="s">
        <v>1223</v>
      </c>
      <c r="L228" s="106" t="s">
        <v>382</v>
      </c>
      <c r="M228" s="107" t="s">
        <v>44</v>
      </c>
      <c r="N228" s="234" t="s">
        <v>108</v>
      </c>
      <c r="O228" s="234" t="s">
        <v>108</v>
      </c>
      <c r="P228" s="235" t="s">
        <v>108</v>
      </c>
      <c r="Q228" s="182" t="s">
        <v>383</v>
      </c>
      <c r="R228" s="131">
        <f>(G228-F228)/F228</f>
        <v>0.47950819672131162</v>
      </c>
      <c r="S228" s="330" t="s">
        <v>1219</v>
      </c>
      <c r="T228" s="331"/>
      <c r="U228" s="331"/>
    </row>
    <row r="229" spans="1:21" ht="24" x14ac:dyDescent="0.2">
      <c r="A229" s="108"/>
      <c r="B229" s="109" t="s">
        <v>36</v>
      </c>
      <c r="C229" s="110" t="s">
        <v>37</v>
      </c>
      <c r="D229" s="110" t="s">
        <v>37</v>
      </c>
      <c r="E229" s="110" t="s">
        <v>37</v>
      </c>
      <c r="F229" s="110">
        <v>14</v>
      </c>
      <c r="G229" s="111">
        <v>15</v>
      </c>
      <c r="H229" s="111">
        <v>16</v>
      </c>
      <c r="I229" s="111">
        <v>17</v>
      </c>
      <c r="J229" s="112" t="s">
        <v>37</v>
      </c>
      <c r="K229" s="136" t="s">
        <v>37</v>
      </c>
      <c r="L229" s="114" t="s">
        <v>37</v>
      </c>
      <c r="M229" s="114" t="s">
        <v>37</v>
      </c>
      <c r="N229" s="114" t="s">
        <v>37</v>
      </c>
      <c r="O229" s="114" t="s">
        <v>37</v>
      </c>
      <c r="P229" s="114" t="s">
        <v>37</v>
      </c>
      <c r="Q229" s="181" t="s">
        <v>37</v>
      </c>
      <c r="R229" s="176" t="s">
        <v>37</v>
      </c>
      <c r="S229" s="412"/>
      <c r="T229" s="413"/>
      <c r="U229" s="413"/>
    </row>
    <row r="230" spans="1:21" ht="24" x14ac:dyDescent="0.2">
      <c r="A230" s="115"/>
      <c r="B230" s="109" t="s">
        <v>38</v>
      </c>
      <c r="C230" s="110" t="s">
        <v>37</v>
      </c>
      <c r="D230" s="110" t="s">
        <v>37</v>
      </c>
      <c r="E230" s="110" t="s">
        <v>37</v>
      </c>
      <c r="F230" s="110">
        <v>10.4</v>
      </c>
      <c r="G230" s="111">
        <v>21.1</v>
      </c>
      <c r="H230" s="111">
        <v>21.1</v>
      </c>
      <c r="I230" s="111">
        <v>21.1</v>
      </c>
      <c r="J230" s="112" t="s">
        <v>37</v>
      </c>
      <c r="K230" s="136" t="s">
        <v>37</v>
      </c>
      <c r="L230" s="114" t="s">
        <v>37</v>
      </c>
      <c r="M230" s="114" t="s">
        <v>37</v>
      </c>
      <c r="N230" s="114" t="s">
        <v>37</v>
      </c>
      <c r="O230" s="114" t="s">
        <v>37</v>
      </c>
      <c r="P230" s="114" t="s">
        <v>37</v>
      </c>
      <c r="Q230" s="181" t="s">
        <v>37</v>
      </c>
      <c r="R230" s="176" t="s">
        <v>37</v>
      </c>
    </row>
    <row r="231" spans="1:21" x14ac:dyDescent="0.2">
      <c r="A231" s="115"/>
      <c r="B231" s="109" t="s">
        <v>39</v>
      </c>
      <c r="C231" s="110" t="s">
        <v>37</v>
      </c>
      <c r="D231" s="110" t="s">
        <v>37</v>
      </c>
      <c r="E231" s="110" t="s">
        <v>37</v>
      </c>
      <c r="F231" s="110"/>
      <c r="G231" s="111"/>
      <c r="H231" s="111"/>
      <c r="I231" s="111"/>
      <c r="J231" s="112" t="s">
        <v>37</v>
      </c>
      <c r="K231" s="136" t="s">
        <v>37</v>
      </c>
      <c r="L231" s="114" t="s">
        <v>37</v>
      </c>
      <c r="M231" s="114" t="s">
        <v>37</v>
      </c>
      <c r="N231" s="114" t="s">
        <v>37</v>
      </c>
      <c r="O231" s="114" t="s">
        <v>37</v>
      </c>
      <c r="P231" s="114" t="s">
        <v>37</v>
      </c>
      <c r="Q231" s="181" t="s">
        <v>37</v>
      </c>
      <c r="R231" s="176" t="s">
        <v>37</v>
      </c>
    </row>
    <row r="232" spans="1:21" ht="24" x14ac:dyDescent="0.2">
      <c r="A232" s="115"/>
      <c r="B232" s="109" t="s">
        <v>40</v>
      </c>
      <c r="C232" s="110" t="s">
        <v>37</v>
      </c>
      <c r="D232" s="110" t="s">
        <v>37</v>
      </c>
      <c r="E232" s="110" t="s">
        <v>37</v>
      </c>
      <c r="F232" s="110"/>
      <c r="G232" s="111"/>
      <c r="H232" s="111"/>
      <c r="I232" s="111"/>
      <c r="J232" s="112" t="s">
        <v>37</v>
      </c>
      <c r="K232" s="136" t="s">
        <v>37</v>
      </c>
      <c r="L232" s="114" t="s">
        <v>37</v>
      </c>
      <c r="M232" s="114" t="s">
        <v>37</v>
      </c>
      <c r="N232" s="114" t="s">
        <v>37</v>
      </c>
      <c r="O232" s="114" t="s">
        <v>37</v>
      </c>
      <c r="P232" s="114" t="s">
        <v>37</v>
      </c>
      <c r="Q232" s="181" t="s">
        <v>37</v>
      </c>
      <c r="R232" s="176" t="s">
        <v>37</v>
      </c>
    </row>
    <row r="233" spans="1:21" x14ac:dyDescent="0.2">
      <c r="A233" s="115"/>
      <c r="B233" s="109" t="s">
        <v>41</v>
      </c>
      <c r="C233" s="110" t="s">
        <v>37</v>
      </c>
      <c r="D233" s="110" t="s">
        <v>37</v>
      </c>
      <c r="E233" s="110" t="s">
        <v>37</v>
      </c>
      <c r="F233" s="110"/>
      <c r="G233" s="111"/>
      <c r="H233" s="111"/>
      <c r="I233" s="111"/>
      <c r="J233" s="112" t="s">
        <v>37</v>
      </c>
      <c r="K233" s="136" t="s">
        <v>37</v>
      </c>
      <c r="L233" s="114" t="s">
        <v>37</v>
      </c>
      <c r="M233" s="114" t="s">
        <v>37</v>
      </c>
      <c r="N233" s="114" t="s">
        <v>37</v>
      </c>
      <c r="O233" s="114" t="s">
        <v>37</v>
      </c>
      <c r="P233" s="114" t="s">
        <v>37</v>
      </c>
      <c r="Q233" s="181" t="s">
        <v>37</v>
      </c>
      <c r="R233" s="176" t="s">
        <v>37</v>
      </c>
    </row>
    <row r="234" spans="1:21" x14ac:dyDescent="0.2">
      <c r="A234" s="115"/>
      <c r="B234" s="109" t="s">
        <v>42</v>
      </c>
      <c r="C234" s="110" t="s">
        <v>37</v>
      </c>
      <c r="D234" s="110" t="s">
        <v>37</v>
      </c>
      <c r="E234" s="110" t="s">
        <v>37</v>
      </c>
      <c r="F234" s="110"/>
      <c r="G234" s="111"/>
      <c r="H234" s="111"/>
      <c r="I234" s="111"/>
      <c r="J234" s="112" t="s">
        <v>37</v>
      </c>
      <c r="K234" s="136" t="s">
        <v>37</v>
      </c>
      <c r="L234" s="114" t="s">
        <v>37</v>
      </c>
      <c r="M234" s="114" t="s">
        <v>37</v>
      </c>
      <c r="N234" s="114" t="s">
        <v>37</v>
      </c>
      <c r="O234" s="114" t="s">
        <v>37</v>
      </c>
      <c r="P234" s="114" t="s">
        <v>37</v>
      </c>
      <c r="Q234" s="181" t="s">
        <v>37</v>
      </c>
      <c r="R234" s="176" t="s">
        <v>37</v>
      </c>
    </row>
    <row r="235" spans="1:21" x14ac:dyDescent="0.2">
      <c r="A235" s="115"/>
      <c r="B235" s="109" t="s">
        <v>43</v>
      </c>
      <c r="C235" s="110" t="s">
        <v>37</v>
      </c>
      <c r="D235" s="110" t="s">
        <v>37</v>
      </c>
      <c r="E235" s="110" t="s">
        <v>37</v>
      </c>
      <c r="F235" s="110"/>
      <c r="G235" s="111"/>
      <c r="H235" s="111"/>
      <c r="I235" s="111"/>
      <c r="J235" s="112" t="s">
        <v>37</v>
      </c>
      <c r="K235" s="136" t="s">
        <v>37</v>
      </c>
      <c r="L235" s="114" t="s">
        <v>37</v>
      </c>
      <c r="M235" s="114" t="s">
        <v>37</v>
      </c>
      <c r="N235" s="114" t="s">
        <v>37</v>
      </c>
      <c r="O235" s="114" t="s">
        <v>37</v>
      </c>
      <c r="P235" s="114" t="s">
        <v>37</v>
      </c>
      <c r="Q235" s="181" t="s">
        <v>37</v>
      </c>
      <c r="R235" s="176" t="s">
        <v>37</v>
      </c>
    </row>
    <row r="236" spans="1:21" ht="24" x14ac:dyDescent="0.2">
      <c r="A236" s="424" t="s">
        <v>370</v>
      </c>
      <c r="B236" s="349" t="s">
        <v>384</v>
      </c>
      <c r="C236" s="352" t="s">
        <v>385</v>
      </c>
      <c r="D236" s="352">
        <v>9</v>
      </c>
      <c r="E236" s="352" t="s">
        <v>1463</v>
      </c>
      <c r="F236" s="389">
        <f>SUM(F238:F244)</f>
        <v>72.599999999999994</v>
      </c>
      <c r="G236" s="346">
        <f>SUM(G238:G244)</f>
        <v>71.2</v>
      </c>
      <c r="H236" s="346">
        <f t="shared" ref="H236:I236" si="30">SUM(H238:H244)</f>
        <v>71.2</v>
      </c>
      <c r="I236" s="346">
        <f t="shared" si="30"/>
        <v>71.2</v>
      </c>
      <c r="J236" s="355" t="s">
        <v>364</v>
      </c>
      <c r="K236" s="105" t="s">
        <v>1401</v>
      </c>
      <c r="L236" s="106" t="s">
        <v>387</v>
      </c>
      <c r="M236" s="107" t="s">
        <v>124</v>
      </c>
      <c r="N236" s="234" t="s">
        <v>1720</v>
      </c>
      <c r="O236" s="234" t="s">
        <v>1720</v>
      </c>
      <c r="P236" s="235" t="s">
        <v>1720</v>
      </c>
      <c r="Q236" s="414" t="s">
        <v>368</v>
      </c>
      <c r="R236" s="410">
        <f>(G236-F236)/F236</f>
        <v>-1.9283746556473712E-2</v>
      </c>
      <c r="S236" s="330" t="s">
        <v>1229</v>
      </c>
      <c r="T236" s="331"/>
      <c r="U236" s="331"/>
    </row>
    <row r="237" spans="1:21" ht="24" x14ac:dyDescent="0.2">
      <c r="A237" s="425"/>
      <c r="B237" s="351"/>
      <c r="C237" s="354"/>
      <c r="D237" s="354"/>
      <c r="E237" s="354"/>
      <c r="F237" s="391"/>
      <c r="G237" s="348"/>
      <c r="H237" s="348"/>
      <c r="I237" s="348"/>
      <c r="J237" s="357"/>
      <c r="K237" s="105" t="s">
        <v>1731</v>
      </c>
      <c r="L237" s="106" t="s">
        <v>1732</v>
      </c>
      <c r="M237" s="107" t="s">
        <v>124</v>
      </c>
      <c r="N237" s="234" t="s">
        <v>1735</v>
      </c>
      <c r="O237" s="234" t="s">
        <v>1735</v>
      </c>
      <c r="P237" s="234" t="s">
        <v>1735</v>
      </c>
      <c r="Q237" s="415"/>
      <c r="R237" s="411"/>
      <c r="S237" s="245"/>
      <c r="T237" s="140"/>
      <c r="U237" s="140"/>
    </row>
    <row r="238" spans="1:21" ht="24" x14ac:dyDescent="0.2">
      <c r="A238" s="108"/>
      <c r="B238" s="109" t="s">
        <v>36</v>
      </c>
      <c r="C238" s="110" t="s">
        <v>37</v>
      </c>
      <c r="D238" s="110" t="s">
        <v>37</v>
      </c>
      <c r="E238" s="110" t="s">
        <v>37</v>
      </c>
      <c r="F238" s="110">
        <v>34</v>
      </c>
      <c r="G238" s="111">
        <v>38</v>
      </c>
      <c r="H238" s="111">
        <v>38</v>
      </c>
      <c r="I238" s="111">
        <v>38</v>
      </c>
      <c r="J238" s="112" t="s">
        <v>37</v>
      </c>
      <c r="K238" s="136" t="s">
        <v>37</v>
      </c>
      <c r="L238" s="114" t="s">
        <v>37</v>
      </c>
      <c r="M238" s="114" t="s">
        <v>37</v>
      </c>
      <c r="N238" s="114" t="s">
        <v>37</v>
      </c>
      <c r="O238" s="114" t="s">
        <v>37</v>
      </c>
      <c r="P238" s="114" t="s">
        <v>37</v>
      </c>
      <c r="Q238" s="181" t="s">
        <v>37</v>
      </c>
      <c r="R238" s="176" t="s">
        <v>37</v>
      </c>
      <c r="S238" s="412"/>
      <c r="T238" s="413"/>
      <c r="U238" s="413"/>
    </row>
    <row r="239" spans="1:21" ht="24" customHeight="1" x14ac:dyDescent="0.2">
      <c r="A239" s="115"/>
      <c r="B239" s="109" t="s">
        <v>38</v>
      </c>
      <c r="C239" s="110" t="s">
        <v>37</v>
      </c>
      <c r="D239" s="110" t="s">
        <v>37</v>
      </c>
      <c r="E239" s="110" t="s">
        <v>37</v>
      </c>
      <c r="F239" s="110">
        <v>38.6</v>
      </c>
      <c r="G239" s="111">
        <v>33.200000000000003</v>
      </c>
      <c r="H239" s="111">
        <v>33.200000000000003</v>
      </c>
      <c r="I239" s="111">
        <v>33.200000000000003</v>
      </c>
      <c r="J239" s="112" t="s">
        <v>37</v>
      </c>
      <c r="K239" s="136" t="s">
        <v>37</v>
      </c>
      <c r="L239" s="114" t="s">
        <v>37</v>
      </c>
      <c r="M239" s="114" t="s">
        <v>37</v>
      </c>
      <c r="N239" s="114" t="s">
        <v>37</v>
      </c>
      <c r="O239" s="114" t="s">
        <v>37</v>
      </c>
      <c r="P239" s="114" t="s">
        <v>37</v>
      </c>
      <c r="Q239" s="181" t="s">
        <v>37</v>
      </c>
      <c r="R239" s="176" t="s">
        <v>37</v>
      </c>
    </row>
    <row r="240" spans="1:21" ht="21.75" customHeight="1" x14ac:dyDescent="0.2">
      <c r="A240" s="115"/>
      <c r="B240" s="109" t="s">
        <v>39</v>
      </c>
      <c r="C240" s="110" t="s">
        <v>37</v>
      </c>
      <c r="D240" s="110" t="s">
        <v>37</v>
      </c>
      <c r="E240" s="110" t="s">
        <v>37</v>
      </c>
      <c r="F240" s="110"/>
      <c r="G240" s="111"/>
      <c r="H240" s="111"/>
      <c r="I240" s="111"/>
      <c r="J240" s="112" t="s">
        <v>37</v>
      </c>
      <c r="K240" s="136" t="s">
        <v>37</v>
      </c>
      <c r="L240" s="114" t="s">
        <v>37</v>
      </c>
      <c r="M240" s="114" t="s">
        <v>37</v>
      </c>
      <c r="N240" s="114" t="s">
        <v>37</v>
      </c>
      <c r="O240" s="114" t="s">
        <v>37</v>
      </c>
      <c r="P240" s="114" t="s">
        <v>37</v>
      </c>
      <c r="Q240" s="181" t="s">
        <v>37</v>
      </c>
      <c r="R240" s="176" t="s">
        <v>37</v>
      </c>
    </row>
    <row r="241" spans="1:21" ht="24" x14ac:dyDescent="0.2">
      <c r="A241" s="115"/>
      <c r="B241" s="109" t="s">
        <v>40</v>
      </c>
      <c r="C241" s="110" t="s">
        <v>37</v>
      </c>
      <c r="D241" s="110" t="s">
        <v>37</v>
      </c>
      <c r="E241" s="110" t="s">
        <v>37</v>
      </c>
      <c r="F241" s="110"/>
      <c r="G241" s="111"/>
      <c r="H241" s="111"/>
      <c r="I241" s="111"/>
      <c r="J241" s="112" t="s">
        <v>37</v>
      </c>
      <c r="K241" s="136" t="s">
        <v>37</v>
      </c>
      <c r="L241" s="114" t="s">
        <v>37</v>
      </c>
      <c r="M241" s="114" t="s">
        <v>37</v>
      </c>
      <c r="N241" s="114" t="s">
        <v>37</v>
      </c>
      <c r="O241" s="114" t="s">
        <v>37</v>
      </c>
      <c r="P241" s="114" t="s">
        <v>37</v>
      </c>
      <c r="Q241" s="181" t="s">
        <v>37</v>
      </c>
      <c r="R241" s="176" t="s">
        <v>37</v>
      </c>
    </row>
    <row r="242" spans="1:21" x14ac:dyDescent="0.2">
      <c r="A242" s="115"/>
      <c r="B242" s="109" t="s">
        <v>41</v>
      </c>
      <c r="C242" s="110" t="s">
        <v>37</v>
      </c>
      <c r="D242" s="110" t="s">
        <v>37</v>
      </c>
      <c r="E242" s="110" t="s">
        <v>37</v>
      </c>
      <c r="F242" s="110"/>
      <c r="G242" s="111"/>
      <c r="H242" s="111"/>
      <c r="I242" s="111"/>
      <c r="J242" s="112" t="s">
        <v>37</v>
      </c>
      <c r="K242" s="136" t="s">
        <v>37</v>
      </c>
      <c r="L242" s="114" t="s">
        <v>37</v>
      </c>
      <c r="M242" s="114" t="s">
        <v>37</v>
      </c>
      <c r="N242" s="114" t="s">
        <v>37</v>
      </c>
      <c r="O242" s="114" t="s">
        <v>37</v>
      </c>
      <c r="P242" s="114" t="s">
        <v>37</v>
      </c>
      <c r="Q242" s="181" t="s">
        <v>37</v>
      </c>
      <c r="R242" s="176" t="s">
        <v>37</v>
      </c>
    </row>
    <row r="243" spans="1:21" x14ac:dyDescent="0.2">
      <c r="A243" s="115"/>
      <c r="B243" s="109" t="s">
        <v>42</v>
      </c>
      <c r="C243" s="110" t="s">
        <v>37</v>
      </c>
      <c r="D243" s="110" t="s">
        <v>37</v>
      </c>
      <c r="E243" s="110" t="s">
        <v>37</v>
      </c>
      <c r="F243" s="110"/>
      <c r="G243" s="111"/>
      <c r="H243" s="111"/>
      <c r="I243" s="111"/>
      <c r="J243" s="112" t="s">
        <v>37</v>
      </c>
      <c r="K243" s="136" t="s">
        <v>37</v>
      </c>
      <c r="L243" s="114" t="s">
        <v>37</v>
      </c>
      <c r="M243" s="114" t="s">
        <v>37</v>
      </c>
      <c r="N243" s="114" t="s">
        <v>37</v>
      </c>
      <c r="O243" s="114" t="s">
        <v>37</v>
      </c>
      <c r="P243" s="114" t="s">
        <v>37</v>
      </c>
      <c r="Q243" s="181" t="s">
        <v>37</v>
      </c>
      <c r="R243" s="176" t="s">
        <v>37</v>
      </c>
    </row>
    <row r="244" spans="1:21" x14ac:dyDescent="0.2">
      <c r="A244" s="115"/>
      <c r="B244" s="109" t="s">
        <v>43</v>
      </c>
      <c r="C244" s="110" t="s">
        <v>37</v>
      </c>
      <c r="D244" s="110" t="s">
        <v>37</v>
      </c>
      <c r="E244" s="110" t="s">
        <v>37</v>
      </c>
      <c r="F244" s="110"/>
      <c r="G244" s="111"/>
      <c r="H244" s="111"/>
      <c r="I244" s="111"/>
      <c r="J244" s="112" t="s">
        <v>37</v>
      </c>
      <c r="K244" s="136" t="s">
        <v>37</v>
      </c>
      <c r="L244" s="114" t="s">
        <v>37</v>
      </c>
      <c r="M244" s="114" t="s">
        <v>37</v>
      </c>
      <c r="N244" s="114" t="s">
        <v>37</v>
      </c>
      <c r="O244" s="114" t="s">
        <v>37</v>
      </c>
      <c r="P244" s="114" t="s">
        <v>37</v>
      </c>
      <c r="Q244" s="181" t="s">
        <v>37</v>
      </c>
      <c r="R244" s="176" t="s">
        <v>37</v>
      </c>
    </row>
    <row r="245" spans="1:21" ht="41.25" customHeight="1" x14ac:dyDescent="0.2">
      <c r="A245" s="119" t="s">
        <v>1402</v>
      </c>
      <c r="B245" s="116" t="s">
        <v>839</v>
      </c>
      <c r="C245" s="101" t="s">
        <v>840</v>
      </c>
      <c r="D245" s="101">
        <v>11</v>
      </c>
      <c r="E245" s="101" t="s">
        <v>841</v>
      </c>
      <c r="F245" s="102">
        <f>SUM(F246:F252)</f>
        <v>111</v>
      </c>
      <c r="G245" s="103">
        <f>SUM(G246:G252)</f>
        <v>20</v>
      </c>
      <c r="H245" s="103">
        <f>SUM(H246:H252)</f>
        <v>20</v>
      </c>
      <c r="I245" s="117">
        <f>SUM(I246:I252)</f>
        <v>20</v>
      </c>
      <c r="J245" s="118" t="s">
        <v>21</v>
      </c>
      <c r="K245" s="105" t="s">
        <v>1405</v>
      </c>
      <c r="L245" s="106" t="s">
        <v>843</v>
      </c>
      <c r="M245" s="107" t="s">
        <v>44</v>
      </c>
      <c r="N245" s="234" t="s">
        <v>52</v>
      </c>
      <c r="O245" s="234" t="s">
        <v>52</v>
      </c>
      <c r="P245" s="235" t="s">
        <v>52</v>
      </c>
      <c r="Q245" s="183" t="s">
        <v>21</v>
      </c>
      <c r="R245" s="131">
        <f>(G245-F245)/F245</f>
        <v>-0.81981981981981977</v>
      </c>
      <c r="S245" s="412"/>
      <c r="T245" s="413"/>
      <c r="U245" s="413"/>
    </row>
    <row r="246" spans="1:21" ht="24" x14ac:dyDescent="0.2">
      <c r="A246" s="108"/>
      <c r="B246" s="109" t="s">
        <v>36</v>
      </c>
      <c r="C246" s="110" t="s">
        <v>37</v>
      </c>
      <c r="D246" s="110" t="s">
        <v>37</v>
      </c>
      <c r="E246" s="110" t="s">
        <v>37</v>
      </c>
      <c r="F246" s="110">
        <v>111</v>
      </c>
      <c r="G246" s="111">
        <v>20</v>
      </c>
      <c r="H246" s="111">
        <v>20</v>
      </c>
      <c r="I246" s="111">
        <v>20</v>
      </c>
      <c r="J246" s="112" t="s">
        <v>37</v>
      </c>
      <c r="K246" s="136" t="s">
        <v>37</v>
      </c>
      <c r="L246" s="114" t="s">
        <v>37</v>
      </c>
      <c r="M246" s="114" t="s">
        <v>37</v>
      </c>
      <c r="N246" s="114" t="s">
        <v>37</v>
      </c>
      <c r="O246" s="114" t="s">
        <v>37</v>
      </c>
      <c r="P246" s="114" t="s">
        <v>37</v>
      </c>
      <c r="Q246" s="181" t="s">
        <v>37</v>
      </c>
      <c r="R246" s="176" t="s">
        <v>37</v>
      </c>
      <c r="S246" s="143"/>
    </row>
    <row r="247" spans="1:21" ht="24" x14ac:dyDescent="0.2">
      <c r="A247" s="115"/>
      <c r="B247" s="109" t="s">
        <v>38</v>
      </c>
      <c r="C247" s="110" t="s">
        <v>37</v>
      </c>
      <c r="D247" s="110" t="s">
        <v>37</v>
      </c>
      <c r="E247" s="110" t="s">
        <v>37</v>
      </c>
      <c r="F247" s="110"/>
      <c r="G247" s="111"/>
      <c r="H247" s="111"/>
      <c r="I247" s="111"/>
      <c r="J247" s="112" t="s">
        <v>37</v>
      </c>
      <c r="K247" s="136" t="s">
        <v>37</v>
      </c>
      <c r="L247" s="114" t="s">
        <v>37</v>
      </c>
      <c r="M247" s="114" t="s">
        <v>37</v>
      </c>
      <c r="N247" s="114" t="s">
        <v>37</v>
      </c>
      <c r="O247" s="114" t="s">
        <v>37</v>
      </c>
      <c r="P247" s="114" t="s">
        <v>37</v>
      </c>
      <c r="Q247" s="181" t="s">
        <v>37</v>
      </c>
      <c r="R247" s="176" t="s">
        <v>37</v>
      </c>
    </row>
    <row r="248" spans="1:21" x14ac:dyDescent="0.2">
      <c r="A248" s="115"/>
      <c r="B248" s="109" t="s">
        <v>39</v>
      </c>
      <c r="C248" s="110" t="s">
        <v>37</v>
      </c>
      <c r="D248" s="110" t="s">
        <v>37</v>
      </c>
      <c r="E248" s="110" t="s">
        <v>37</v>
      </c>
      <c r="F248" s="110"/>
      <c r="G248" s="111"/>
      <c r="H248" s="111"/>
      <c r="I248" s="111"/>
      <c r="J248" s="112" t="s">
        <v>37</v>
      </c>
      <c r="K248" s="136" t="s">
        <v>37</v>
      </c>
      <c r="L248" s="114" t="s">
        <v>37</v>
      </c>
      <c r="M248" s="114" t="s">
        <v>37</v>
      </c>
      <c r="N248" s="114" t="s">
        <v>37</v>
      </c>
      <c r="O248" s="114" t="s">
        <v>37</v>
      </c>
      <c r="P248" s="114" t="s">
        <v>37</v>
      </c>
      <c r="Q248" s="181" t="s">
        <v>37</v>
      </c>
      <c r="R248" s="176" t="s">
        <v>37</v>
      </c>
    </row>
    <row r="249" spans="1:21" ht="24" x14ac:dyDescent="0.2">
      <c r="A249" s="115"/>
      <c r="B249" s="109" t="s">
        <v>40</v>
      </c>
      <c r="C249" s="110" t="s">
        <v>37</v>
      </c>
      <c r="D249" s="110" t="s">
        <v>37</v>
      </c>
      <c r="E249" s="110" t="s">
        <v>37</v>
      </c>
      <c r="F249" s="110"/>
      <c r="G249" s="111"/>
      <c r="H249" s="111"/>
      <c r="I249" s="111"/>
      <c r="J249" s="112" t="s">
        <v>37</v>
      </c>
      <c r="K249" s="136" t="s">
        <v>37</v>
      </c>
      <c r="L249" s="114" t="s">
        <v>37</v>
      </c>
      <c r="M249" s="114" t="s">
        <v>37</v>
      </c>
      <c r="N249" s="114" t="s">
        <v>37</v>
      </c>
      <c r="O249" s="114" t="s">
        <v>37</v>
      </c>
      <c r="P249" s="114" t="s">
        <v>37</v>
      </c>
      <c r="Q249" s="181" t="s">
        <v>37</v>
      </c>
      <c r="R249" s="176" t="s">
        <v>37</v>
      </c>
    </row>
    <row r="250" spans="1:21" x14ac:dyDescent="0.2">
      <c r="A250" s="115"/>
      <c r="B250" s="109" t="s">
        <v>41</v>
      </c>
      <c r="C250" s="110" t="s">
        <v>37</v>
      </c>
      <c r="D250" s="110" t="s">
        <v>37</v>
      </c>
      <c r="E250" s="110" t="s">
        <v>37</v>
      </c>
      <c r="F250" s="110"/>
      <c r="G250" s="111"/>
      <c r="H250" s="111"/>
      <c r="I250" s="111"/>
      <c r="J250" s="112" t="s">
        <v>37</v>
      </c>
      <c r="K250" s="136" t="s">
        <v>37</v>
      </c>
      <c r="L250" s="114" t="s">
        <v>37</v>
      </c>
      <c r="M250" s="114" t="s">
        <v>37</v>
      </c>
      <c r="N250" s="114" t="s">
        <v>37</v>
      </c>
      <c r="O250" s="114" t="s">
        <v>37</v>
      </c>
      <c r="P250" s="114" t="s">
        <v>37</v>
      </c>
      <c r="Q250" s="181" t="s">
        <v>37</v>
      </c>
      <c r="R250" s="176" t="s">
        <v>37</v>
      </c>
    </row>
    <row r="251" spans="1:21" x14ac:dyDescent="0.2">
      <c r="A251" s="115"/>
      <c r="B251" s="109" t="s">
        <v>42</v>
      </c>
      <c r="C251" s="110" t="s">
        <v>37</v>
      </c>
      <c r="D251" s="110" t="s">
        <v>37</v>
      </c>
      <c r="E251" s="110" t="s">
        <v>37</v>
      </c>
      <c r="F251" s="110"/>
      <c r="G251" s="111"/>
      <c r="H251" s="111"/>
      <c r="I251" s="111"/>
      <c r="J251" s="112" t="s">
        <v>37</v>
      </c>
      <c r="K251" s="136" t="s">
        <v>37</v>
      </c>
      <c r="L251" s="114" t="s">
        <v>37</v>
      </c>
      <c r="M251" s="114" t="s">
        <v>37</v>
      </c>
      <c r="N251" s="114" t="s">
        <v>37</v>
      </c>
      <c r="O251" s="114" t="s">
        <v>37</v>
      </c>
      <c r="P251" s="114" t="s">
        <v>37</v>
      </c>
      <c r="Q251" s="181" t="s">
        <v>37</v>
      </c>
      <c r="R251" s="176" t="s">
        <v>37</v>
      </c>
    </row>
    <row r="252" spans="1:21" x14ac:dyDescent="0.2">
      <c r="A252" s="115"/>
      <c r="B252" s="109" t="s">
        <v>43</v>
      </c>
      <c r="C252" s="110" t="s">
        <v>37</v>
      </c>
      <c r="D252" s="110" t="s">
        <v>37</v>
      </c>
      <c r="E252" s="110" t="s">
        <v>37</v>
      </c>
      <c r="F252" s="110"/>
      <c r="G252" s="111"/>
      <c r="H252" s="111"/>
      <c r="I252" s="111"/>
      <c r="J252" s="112" t="s">
        <v>37</v>
      </c>
      <c r="K252" s="136" t="s">
        <v>37</v>
      </c>
      <c r="L252" s="114" t="s">
        <v>37</v>
      </c>
      <c r="M252" s="114" t="s">
        <v>37</v>
      </c>
      <c r="N252" s="114" t="s">
        <v>37</v>
      </c>
      <c r="O252" s="114" t="s">
        <v>37</v>
      </c>
      <c r="P252" s="114" t="s">
        <v>37</v>
      </c>
      <c r="Q252" s="181" t="s">
        <v>37</v>
      </c>
      <c r="R252" s="176" t="s">
        <v>37</v>
      </c>
    </row>
    <row r="253" spans="1:21" ht="36" x14ac:dyDescent="0.2">
      <c r="A253" s="119" t="s">
        <v>1403</v>
      </c>
      <c r="B253" s="116" t="s">
        <v>156</v>
      </c>
      <c r="C253" s="101" t="s">
        <v>157</v>
      </c>
      <c r="D253" s="101">
        <v>1</v>
      </c>
      <c r="E253" s="120" t="s">
        <v>45</v>
      </c>
      <c r="F253" s="102">
        <f>SUM(F254:F260)</f>
        <v>42.7</v>
      </c>
      <c r="G253" s="103">
        <f>SUM(G255:G260)</f>
        <v>60</v>
      </c>
      <c r="H253" s="103">
        <f>SUM(H255:H260)</f>
        <v>60</v>
      </c>
      <c r="I253" s="117">
        <f>SUM(I255:I260)</f>
        <v>60</v>
      </c>
      <c r="J253" s="118" t="s">
        <v>21</v>
      </c>
      <c r="K253" s="105" t="s">
        <v>381</v>
      </c>
      <c r="L253" s="106" t="s">
        <v>159</v>
      </c>
      <c r="M253" s="107" t="s">
        <v>44</v>
      </c>
      <c r="N253" s="234" t="s">
        <v>1746</v>
      </c>
      <c r="O253" s="234" t="s">
        <v>1746</v>
      </c>
      <c r="P253" s="235" t="s">
        <v>1746</v>
      </c>
      <c r="Q253" s="183" t="s">
        <v>21</v>
      </c>
      <c r="R253" s="131">
        <f>(G253-F253)/F253</f>
        <v>0.40515222482435587</v>
      </c>
      <c r="S253" s="412"/>
      <c r="T253" s="413"/>
      <c r="U253" s="413"/>
    </row>
    <row r="254" spans="1:21" ht="24" x14ac:dyDescent="0.2">
      <c r="A254" s="108"/>
      <c r="B254" s="109" t="s">
        <v>36</v>
      </c>
      <c r="C254" s="110" t="s">
        <v>37</v>
      </c>
      <c r="D254" s="110" t="s">
        <v>37</v>
      </c>
      <c r="E254" s="110" t="s">
        <v>37</v>
      </c>
      <c r="F254" s="110"/>
      <c r="G254" s="290"/>
      <c r="H254" s="290"/>
      <c r="I254" s="290"/>
      <c r="J254" s="112" t="s">
        <v>37</v>
      </c>
      <c r="K254" s="136" t="s">
        <v>37</v>
      </c>
      <c r="L254" s="114" t="s">
        <v>37</v>
      </c>
      <c r="M254" s="114" t="s">
        <v>37</v>
      </c>
      <c r="N254" s="114" t="s">
        <v>37</v>
      </c>
      <c r="O254" s="114" t="s">
        <v>37</v>
      </c>
      <c r="P254" s="114" t="s">
        <v>37</v>
      </c>
      <c r="Q254" s="181" t="s">
        <v>37</v>
      </c>
      <c r="R254" s="176" t="s">
        <v>37</v>
      </c>
      <c r="S254" s="143" t="s">
        <v>1355</v>
      </c>
    </row>
    <row r="255" spans="1:21" ht="24" x14ac:dyDescent="0.2">
      <c r="A255" s="115"/>
      <c r="B255" s="109" t="s">
        <v>38</v>
      </c>
      <c r="C255" s="110" t="s">
        <v>37</v>
      </c>
      <c r="D255" s="110" t="s">
        <v>37</v>
      </c>
      <c r="E255" s="110" t="s">
        <v>37</v>
      </c>
      <c r="F255" s="110"/>
      <c r="G255" s="111"/>
      <c r="H255" s="111"/>
      <c r="I255" s="111"/>
      <c r="J255" s="112" t="s">
        <v>37</v>
      </c>
      <c r="K255" s="136" t="s">
        <v>37</v>
      </c>
      <c r="L255" s="114" t="s">
        <v>37</v>
      </c>
      <c r="M255" s="114" t="s">
        <v>37</v>
      </c>
      <c r="N255" s="114" t="s">
        <v>37</v>
      </c>
      <c r="O255" s="114" t="s">
        <v>37</v>
      </c>
      <c r="P255" s="114" t="s">
        <v>37</v>
      </c>
      <c r="Q255" s="181" t="s">
        <v>37</v>
      </c>
      <c r="R255" s="176" t="s">
        <v>37</v>
      </c>
    </row>
    <row r="256" spans="1:21" x14ac:dyDescent="0.2">
      <c r="A256" s="115"/>
      <c r="B256" s="109" t="s">
        <v>39</v>
      </c>
      <c r="C256" s="110" t="s">
        <v>37</v>
      </c>
      <c r="D256" s="110" t="s">
        <v>37</v>
      </c>
      <c r="E256" s="110" t="s">
        <v>37</v>
      </c>
      <c r="F256" s="110">
        <v>42.7</v>
      </c>
      <c r="G256" s="111">
        <v>60</v>
      </c>
      <c r="H256" s="111">
        <v>60</v>
      </c>
      <c r="I256" s="111">
        <v>60</v>
      </c>
      <c r="J256" s="112" t="s">
        <v>37</v>
      </c>
      <c r="K256" s="136" t="s">
        <v>37</v>
      </c>
      <c r="L256" s="114" t="s">
        <v>37</v>
      </c>
      <c r="M256" s="114" t="s">
        <v>37</v>
      </c>
      <c r="N256" s="114" t="s">
        <v>37</v>
      </c>
      <c r="O256" s="114" t="s">
        <v>37</v>
      </c>
      <c r="P256" s="114" t="s">
        <v>37</v>
      </c>
      <c r="Q256" s="181" t="s">
        <v>37</v>
      </c>
      <c r="R256" s="176" t="s">
        <v>37</v>
      </c>
    </row>
    <row r="257" spans="1:21" ht="24" x14ac:dyDescent="0.2">
      <c r="A257" s="115"/>
      <c r="B257" s="109" t="s">
        <v>40</v>
      </c>
      <c r="C257" s="110" t="s">
        <v>37</v>
      </c>
      <c r="D257" s="110" t="s">
        <v>37</v>
      </c>
      <c r="E257" s="110" t="s">
        <v>37</v>
      </c>
      <c r="F257" s="110"/>
      <c r="G257" s="111"/>
      <c r="H257" s="111"/>
      <c r="I257" s="111"/>
      <c r="J257" s="112" t="s">
        <v>37</v>
      </c>
      <c r="K257" s="136" t="s">
        <v>37</v>
      </c>
      <c r="L257" s="114" t="s">
        <v>37</v>
      </c>
      <c r="M257" s="114" t="s">
        <v>37</v>
      </c>
      <c r="N257" s="114" t="s">
        <v>37</v>
      </c>
      <c r="O257" s="114" t="s">
        <v>37</v>
      </c>
      <c r="P257" s="114" t="s">
        <v>37</v>
      </c>
      <c r="Q257" s="181" t="s">
        <v>37</v>
      </c>
      <c r="R257" s="176" t="s">
        <v>37</v>
      </c>
    </row>
    <row r="258" spans="1:21" x14ac:dyDescent="0.2">
      <c r="A258" s="115"/>
      <c r="B258" s="109" t="s">
        <v>41</v>
      </c>
      <c r="C258" s="110" t="s">
        <v>37</v>
      </c>
      <c r="D258" s="110" t="s">
        <v>37</v>
      </c>
      <c r="E258" s="110" t="s">
        <v>37</v>
      </c>
      <c r="F258" s="110"/>
      <c r="G258" s="111"/>
      <c r="H258" s="111"/>
      <c r="I258" s="111"/>
      <c r="J258" s="112" t="s">
        <v>37</v>
      </c>
      <c r="K258" s="136" t="s">
        <v>37</v>
      </c>
      <c r="L258" s="114" t="s">
        <v>37</v>
      </c>
      <c r="M258" s="114" t="s">
        <v>37</v>
      </c>
      <c r="N258" s="114" t="s">
        <v>37</v>
      </c>
      <c r="O258" s="114" t="s">
        <v>37</v>
      </c>
      <c r="P258" s="114" t="s">
        <v>37</v>
      </c>
      <c r="Q258" s="181" t="s">
        <v>37</v>
      </c>
      <c r="R258" s="176" t="s">
        <v>37</v>
      </c>
    </row>
    <row r="259" spans="1:21" x14ac:dyDescent="0.2">
      <c r="A259" s="115"/>
      <c r="B259" s="109" t="s">
        <v>42</v>
      </c>
      <c r="C259" s="110" t="s">
        <v>37</v>
      </c>
      <c r="D259" s="110" t="s">
        <v>37</v>
      </c>
      <c r="E259" s="110" t="s">
        <v>37</v>
      </c>
      <c r="F259" s="110"/>
      <c r="G259" s="111"/>
      <c r="H259" s="111"/>
      <c r="I259" s="111"/>
      <c r="J259" s="112" t="s">
        <v>37</v>
      </c>
      <c r="K259" s="136" t="s">
        <v>37</v>
      </c>
      <c r="L259" s="114" t="s">
        <v>37</v>
      </c>
      <c r="M259" s="114" t="s">
        <v>37</v>
      </c>
      <c r="N259" s="114" t="s">
        <v>37</v>
      </c>
      <c r="O259" s="114" t="s">
        <v>37</v>
      </c>
      <c r="P259" s="114" t="s">
        <v>37</v>
      </c>
      <c r="Q259" s="181" t="s">
        <v>37</v>
      </c>
      <c r="R259" s="176" t="s">
        <v>37</v>
      </c>
    </row>
    <row r="260" spans="1:21" x14ac:dyDescent="0.2">
      <c r="A260" s="115"/>
      <c r="B260" s="109" t="s">
        <v>43</v>
      </c>
      <c r="C260" s="110" t="s">
        <v>37</v>
      </c>
      <c r="D260" s="110" t="s">
        <v>37</v>
      </c>
      <c r="E260" s="110" t="s">
        <v>37</v>
      </c>
      <c r="F260" s="110"/>
      <c r="G260" s="111"/>
      <c r="H260" s="111"/>
      <c r="I260" s="111"/>
      <c r="J260" s="112" t="s">
        <v>37</v>
      </c>
      <c r="K260" s="136" t="s">
        <v>37</v>
      </c>
      <c r="L260" s="114" t="s">
        <v>37</v>
      </c>
      <c r="M260" s="114" t="s">
        <v>37</v>
      </c>
      <c r="N260" s="114" t="s">
        <v>37</v>
      </c>
      <c r="O260" s="114" t="s">
        <v>37</v>
      </c>
      <c r="P260" s="114" t="s">
        <v>37</v>
      </c>
      <c r="Q260" s="181" t="s">
        <v>37</v>
      </c>
      <c r="R260" s="176" t="s">
        <v>37</v>
      </c>
    </row>
    <row r="261" spans="1:21" ht="36" x14ac:dyDescent="0.2">
      <c r="A261" s="148" t="s">
        <v>1404</v>
      </c>
      <c r="B261" s="100" t="s">
        <v>1595</v>
      </c>
      <c r="C261" s="101" t="s">
        <v>284</v>
      </c>
      <c r="D261" s="101" t="s">
        <v>1538</v>
      </c>
      <c r="E261" s="101" t="s">
        <v>1539</v>
      </c>
      <c r="F261" s="102">
        <f>SUM(F262:F268)</f>
        <v>0</v>
      </c>
      <c r="G261" s="103">
        <f>SUM(G262:G268)</f>
        <v>150</v>
      </c>
      <c r="H261" s="103">
        <f t="shared" ref="H261:I261" si="31">SUM(H262:H268)</f>
        <v>150</v>
      </c>
      <c r="I261" s="103">
        <f t="shared" si="31"/>
        <v>152.6</v>
      </c>
      <c r="J261" s="104" t="s">
        <v>388</v>
      </c>
      <c r="K261" s="105" t="s">
        <v>386</v>
      </c>
      <c r="L261" s="150" t="s">
        <v>389</v>
      </c>
      <c r="M261" s="107" t="s">
        <v>44</v>
      </c>
      <c r="N261" s="134"/>
      <c r="O261" s="134"/>
      <c r="P261" s="135"/>
      <c r="Q261" s="180" t="s">
        <v>389</v>
      </c>
      <c r="R261" s="131" t="e">
        <f>(G261-F261)/F261</f>
        <v>#DIV/0!</v>
      </c>
      <c r="S261" s="330" t="s">
        <v>1782</v>
      </c>
      <c r="T261" s="331"/>
      <c r="U261" s="331"/>
    </row>
    <row r="262" spans="1:21" ht="24" x14ac:dyDescent="0.2">
      <c r="A262" s="108"/>
      <c r="B262" s="109" t="s">
        <v>36</v>
      </c>
      <c r="C262" s="110" t="s">
        <v>37</v>
      </c>
      <c r="D262" s="110" t="s">
        <v>37</v>
      </c>
      <c r="E262" s="110" t="s">
        <v>37</v>
      </c>
      <c r="F262" s="110"/>
      <c r="G262" s="111">
        <v>20</v>
      </c>
      <c r="H262" s="111">
        <v>20</v>
      </c>
      <c r="I262" s="111">
        <v>27.8</v>
      </c>
      <c r="J262" s="112" t="s">
        <v>37</v>
      </c>
      <c r="K262" s="136" t="s">
        <v>37</v>
      </c>
      <c r="L262" s="114" t="s">
        <v>37</v>
      </c>
      <c r="M262" s="114" t="s">
        <v>37</v>
      </c>
      <c r="N262" s="114" t="s">
        <v>37</v>
      </c>
      <c r="O262" s="114" t="s">
        <v>37</v>
      </c>
      <c r="P262" s="114" t="s">
        <v>37</v>
      </c>
      <c r="Q262" s="181" t="s">
        <v>37</v>
      </c>
      <c r="R262" s="176" t="s">
        <v>37</v>
      </c>
      <c r="S262" s="142"/>
      <c r="T262" s="142"/>
      <c r="U262" s="142"/>
    </row>
    <row r="263" spans="1:21" ht="24" x14ac:dyDescent="0.2">
      <c r="A263" s="115"/>
      <c r="B263" s="109" t="s">
        <v>38</v>
      </c>
      <c r="C263" s="110" t="s">
        <v>37</v>
      </c>
      <c r="D263" s="110" t="s">
        <v>37</v>
      </c>
      <c r="E263" s="110" t="s">
        <v>37</v>
      </c>
      <c r="F263" s="110"/>
      <c r="G263" s="111"/>
      <c r="H263" s="111"/>
      <c r="I263" s="111"/>
      <c r="J263" s="112" t="s">
        <v>37</v>
      </c>
      <c r="K263" s="136" t="s">
        <v>37</v>
      </c>
      <c r="L263" s="114" t="s">
        <v>37</v>
      </c>
      <c r="M263" s="114" t="s">
        <v>37</v>
      </c>
      <c r="N263" s="114" t="s">
        <v>37</v>
      </c>
      <c r="O263" s="114" t="s">
        <v>37</v>
      </c>
      <c r="P263" s="114" t="s">
        <v>37</v>
      </c>
      <c r="Q263" s="181" t="s">
        <v>37</v>
      </c>
      <c r="R263" s="176" t="s">
        <v>37</v>
      </c>
      <c r="S263" s="412"/>
      <c r="T263" s="413"/>
      <c r="U263" s="413"/>
    </row>
    <row r="264" spans="1:21" x14ac:dyDescent="0.2">
      <c r="A264" s="115"/>
      <c r="B264" s="109" t="s">
        <v>39</v>
      </c>
      <c r="C264" s="110" t="s">
        <v>37</v>
      </c>
      <c r="D264" s="110" t="s">
        <v>37</v>
      </c>
      <c r="E264" s="110" t="s">
        <v>37</v>
      </c>
      <c r="F264" s="110"/>
      <c r="G264" s="111"/>
      <c r="H264" s="111"/>
      <c r="I264" s="111"/>
      <c r="J264" s="112" t="s">
        <v>37</v>
      </c>
      <c r="K264" s="136" t="s">
        <v>37</v>
      </c>
      <c r="L264" s="114" t="s">
        <v>37</v>
      </c>
      <c r="M264" s="114" t="s">
        <v>37</v>
      </c>
      <c r="N264" s="114" t="s">
        <v>37</v>
      </c>
      <c r="O264" s="114" t="s">
        <v>37</v>
      </c>
      <c r="P264" s="114" t="s">
        <v>37</v>
      </c>
      <c r="Q264" s="181" t="s">
        <v>37</v>
      </c>
      <c r="R264" s="176" t="s">
        <v>37</v>
      </c>
      <c r="S264" s="412"/>
      <c r="T264" s="413"/>
      <c r="U264" s="413"/>
    </row>
    <row r="265" spans="1:21" ht="24" x14ac:dyDescent="0.2">
      <c r="A265" s="115"/>
      <c r="B265" s="109" t="s">
        <v>40</v>
      </c>
      <c r="C265" s="110" t="s">
        <v>37</v>
      </c>
      <c r="D265" s="110" t="s">
        <v>37</v>
      </c>
      <c r="E265" s="110" t="s">
        <v>37</v>
      </c>
      <c r="F265" s="110"/>
      <c r="G265" s="111"/>
      <c r="H265" s="111"/>
      <c r="I265" s="111"/>
      <c r="J265" s="112" t="s">
        <v>37</v>
      </c>
      <c r="K265" s="136" t="s">
        <v>37</v>
      </c>
      <c r="L265" s="114" t="s">
        <v>37</v>
      </c>
      <c r="M265" s="114" t="s">
        <v>37</v>
      </c>
      <c r="N265" s="114" t="s">
        <v>37</v>
      </c>
      <c r="O265" s="114" t="s">
        <v>37</v>
      </c>
      <c r="P265" s="114" t="s">
        <v>37</v>
      </c>
      <c r="Q265" s="181" t="s">
        <v>37</v>
      </c>
      <c r="R265" s="176" t="s">
        <v>37</v>
      </c>
    </row>
    <row r="266" spans="1:21" x14ac:dyDescent="0.2">
      <c r="A266" s="115"/>
      <c r="B266" s="109" t="s">
        <v>41</v>
      </c>
      <c r="C266" s="110" t="s">
        <v>37</v>
      </c>
      <c r="D266" s="110" t="s">
        <v>37</v>
      </c>
      <c r="E266" s="110" t="s">
        <v>37</v>
      </c>
      <c r="F266" s="110"/>
      <c r="G266" s="111"/>
      <c r="H266" s="111"/>
      <c r="I266" s="111"/>
      <c r="J266" s="112" t="s">
        <v>37</v>
      </c>
      <c r="K266" s="136" t="s">
        <v>37</v>
      </c>
      <c r="L266" s="114" t="s">
        <v>37</v>
      </c>
      <c r="M266" s="114" t="s">
        <v>37</v>
      </c>
      <c r="N266" s="114" t="s">
        <v>37</v>
      </c>
      <c r="O266" s="114" t="s">
        <v>37</v>
      </c>
      <c r="P266" s="114" t="s">
        <v>37</v>
      </c>
      <c r="Q266" s="181" t="s">
        <v>37</v>
      </c>
      <c r="R266" s="176" t="s">
        <v>37</v>
      </c>
    </row>
    <row r="267" spans="1:21" x14ac:dyDescent="0.2">
      <c r="A267" s="115"/>
      <c r="B267" s="109" t="s">
        <v>42</v>
      </c>
      <c r="C267" s="110" t="s">
        <v>37</v>
      </c>
      <c r="D267" s="110" t="s">
        <v>37</v>
      </c>
      <c r="E267" s="110" t="s">
        <v>37</v>
      </c>
      <c r="F267" s="110"/>
      <c r="G267" s="111"/>
      <c r="H267" s="111"/>
      <c r="I267" s="111"/>
      <c r="J267" s="112" t="s">
        <v>37</v>
      </c>
      <c r="K267" s="136" t="s">
        <v>37</v>
      </c>
      <c r="L267" s="114" t="s">
        <v>37</v>
      </c>
      <c r="M267" s="114" t="s">
        <v>37</v>
      </c>
      <c r="N267" s="114" t="s">
        <v>37</v>
      </c>
      <c r="O267" s="114" t="s">
        <v>37</v>
      </c>
      <c r="P267" s="114" t="s">
        <v>37</v>
      </c>
      <c r="Q267" s="181" t="s">
        <v>37</v>
      </c>
      <c r="R267" s="176" t="s">
        <v>37</v>
      </c>
    </row>
    <row r="268" spans="1:21" x14ac:dyDescent="0.2">
      <c r="A268" s="115"/>
      <c r="B268" s="109" t="s">
        <v>43</v>
      </c>
      <c r="C268" s="110" t="s">
        <v>37</v>
      </c>
      <c r="D268" s="110" t="s">
        <v>37</v>
      </c>
      <c r="E268" s="110" t="s">
        <v>37</v>
      </c>
      <c r="F268" s="110"/>
      <c r="G268" s="111">
        <v>130</v>
      </c>
      <c r="H268" s="111">
        <v>130</v>
      </c>
      <c r="I268" s="111">
        <v>124.8</v>
      </c>
      <c r="J268" s="112" t="s">
        <v>37</v>
      </c>
      <c r="K268" s="136" t="s">
        <v>37</v>
      </c>
      <c r="L268" s="114" t="s">
        <v>37</v>
      </c>
      <c r="M268" s="114" t="s">
        <v>37</v>
      </c>
      <c r="N268" s="114" t="s">
        <v>37</v>
      </c>
      <c r="O268" s="114" t="s">
        <v>37</v>
      </c>
      <c r="P268" s="114" t="s">
        <v>37</v>
      </c>
      <c r="Q268" s="181" t="s">
        <v>37</v>
      </c>
      <c r="R268" s="176" t="s">
        <v>37</v>
      </c>
    </row>
    <row r="269" spans="1:21" ht="51" customHeight="1" x14ac:dyDescent="0.2">
      <c r="A269" s="148" t="s">
        <v>1575</v>
      </c>
      <c r="B269" s="116" t="s">
        <v>1224</v>
      </c>
      <c r="C269" s="101" t="s">
        <v>369</v>
      </c>
      <c r="D269" s="101" t="s">
        <v>309</v>
      </c>
      <c r="E269" s="101" t="s">
        <v>185</v>
      </c>
      <c r="F269" s="102">
        <f>SUM(F270:F276)</f>
        <v>144.30000000000001</v>
      </c>
      <c r="G269" s="103">
        <f>SUM(G270:G276)</f>
        <v>192.3</v>
      </c>
      <c r="H269" s="103">
        <f t="shared" ref="H269:I269" si="32">SUM(H270:H276)</f>
        <v>202</v>
      </c>
      <c r="I269" s="103">
        <f t="shared" si="32"/>
        <v>212.1</v>
      </c>
      <c r="J269" s="118" t="s">
        <v>1227</v>
      </c>
      <c r="K269" s="105" t="s">
        <v>1406</v>
      </c>
      <c r="L269" s="106" t="s">
        <v>1721</v>
      </c>
      <c r="M269" s="107" t="s">
        <v>44</v>
      </c>
      <c r="N269" s="234" t="s">
        <v>259</v>
      </c>
      <c r="O269" s="234" t="s">
        <v>259</v>
      </c>
      <c r="P269" s="235" t="s">
        <v>259</v>
      </c>
      <c r="Q269" s="182" t="s">
        <v>1228</v>
      </c>
      <c r="R269" s="131">
        <f>(G269-F269)/F269</f>
        <v>0.3326403326403326</v>
      </c>
      <c r="S269" s="412"/>
      <c r="T269" s="413"/>
      <c r="U269" s="413"/>
    </row>
    <row r="270" spans="1:21" ht="24" customHeight="1" x14ac:dyDescent="0.2">
      <c r="A270" s="108"/>
      <c r="B270" s="109" t="s">
        <v>36</v>
      </c>
      <c r="C270" s="110" t="s">
        <v>37</v>
      </c>
      <c r="D270" s="110" t="s">
        <v>37</v>
      </c>
      <c r="E270" s="110" t="s">
        <v>37</v>
      </c>
      <c r="F270" s="110">
        <v>144.30000000000001</v>
      </c>
      <c r="G270" s="305">
        <v>192.3</v>
      </c>
      <c r="H270" s="305">
        <v>202</v>
      </c>
      <c r="I270" s="305">
        <v>212.1</v>
      </c>
      <c r="J270" s="112" t="s">
        <v>37</v>
      </c>
      <c r="K270" s="136" t="s">
        <v>37</v>
      </c>
      <c r="L270" s="114" t="s">
        <v>37</v>
      </c>
      <c r="M270" s="114" t="s">
        <v>37</v>
      </c>
      <c r="N270" s="114" t="s">
        <v>37</v>
      </c>
      <c r="O270" s="114" t="s">
        <v>37</v>
      </c>
      <c r="P270" s="114" t="s">
        <v>37</v>
      </c>
      <c r="Q270" s="181" t="s">
        <v>37</v>
      </c>
      <c r="R270" s="176" t="s">
        <v>37</v>
      </c>
      <c r="S270" s="412"/>
      <c r="T270" s="413"/>
      <c r="U270" s="413"/>
    </row>
    <row r="271" spans="1:21" ht="24" x14ac:dyDescent="0.2">
      <c r="A271" s="115"/>
      <c r="B271" s="109" t="s">
        <v>38</v>
      </c>
      <c r="C271" s="110" t="s">
        <v>37</v>
      </c>
      <c r="D271" s="110" t="s">
        <v>37</v>
      </c>
      <c r="E271" s="110" t="s">
        <v>37</v>
      </c>
      <c r="F271" s="110"/>
      <c r="G271" s="111"/>
      <c r="H271" s="111"/>
      <c r="I271" s="111"/>
      <c r="J271" s="112" t="s">
        <v>37</v>
      </c>
      <c r="K271" s="136" t="s">
        <v>37</v>
      </c>
      <c r="L271" s="114" t="s">
        <v>37</v>
      </c>
      <c r="M271" s="114" t="s">
        <v>37</v>
      </c>
      <c r="N271" s="114" t="s">
        <v>37</v>
      </c>
      <c r="O271" s="114" t="s">
        <v>37</v>
      </c>
      <c r="P271" s="114" t="s">
        <v>37</v>
      </c>
      <c r="Q271" s="181" t="s">
        <v>37</v>
      </c>
      <c r="R271" s="176" t="s">
        <v>37</v>
      </c>
      <c r="S271" s="412"/>
      <c r="T271" s="413"/>
      <c r="U271" s="413"/>
    </row>
    <row r="272" spans="1:21" x14ac:dyDescent="0.2">
      <c r="A272" s="115"/>
      <c r="B272" s="109" t="s">
        <v>39</v>
      </c>
      <c r="C272" s="110" t="s">
        <v>37</v>
      </c>
      <c r="D272" s="110" t="s">
        <v>37</v>
      </c>
      <c r="E272" s="110" t="s">
        <v>37</v>
      </c>
      <c r="F272" s="110"/>
      <c r="G272" s="111"/>
      <c r="H272" s="111"/>
      <c r="I272" s="111"/>
      <c r="J272" s="112" t="s">
        <v>37</v>
      </c>
      <c r="K272" s="136" t="s">
        <v>37</v>
      </c>
      <c r="L272" s="114" t="s">
        <v>37</v>
      </c>
      <c r="M272" s="114" t="s">
        <v>37</v>
      </c>
      <c r="N272" s="114" t="s">
        <v>37</v>
      </c>
      <c r="O272" s="114" t="s">
        <v>37</v>
      </c>
      <c r="P272" s="114" t="s">
        <v>37</v>
      </c>
      <c r="Q272" s="181" t="s">
        <v>37</v>
      </c>
      <c r="R272" s="176" t="s">
        <v>37</v>
      </c>
    </row>
    <row r="273" spans="1:21" ht="24" x14ac:dyDescent="0.2">
      <c r="A273" s="115"/>
      <c r="B273" s="109" t="s">
        <v>40</v>
      </c>
      <c r="C273" s="110" t="s">
        <v>37</v>
      </c>
      <c r="D273" s="110" t="s">
        <v>37</v>
      </c>
      <c r="E273" s="110" t="s">
        <v>37</v>
      </c>
      <c r="F273" s="110"/>
      <c r="G273" s="111"/>
      <c r="H273" s="111"/>
      <c r="I273" s="111"/>
      <c r="J273" s="112" t="s">
        <v>37</v>
      </c>
      <c r="K273" s="136" t="s">
        <v>37</v>
      </c>
      <c r="L273" s="114" t="s">
        <v>37</v>
      </c>
      <c r="M273" s="114" t="s">
        <v>37</v>
      </c>
      <c r="N273" s="114" t="s">
        <v>37</v>
      </c>
      <c r="O273" s="114" t="s">
        <v>37</v>
      </c>
      <c r="P273" s="114" t="s">
        <v>37</v>
      </c>
      <c r="Q273" s="181" t="s">
        <v>37</v>
      </c>
      <c r="R273" s="176" t="s">
        <v>37</v>
      </c>
    </row>
    <row r="274" spans="1:21" x14ac:dyDescent="0.2">
      <c r="A274" s="115"/>
      <c r="B274" s="109" t="s">
        <v>41</v>
      </c>
      <c r="C274" s="110" t="s">
        <v>37</v>
      </c>
      <c r="D274" s="110" t="s">
        <v>37</v>
      </c>
      <c r="E274" s="110" t="s">
        <v>37</v>
      </c>
      <c r="F274" s="110"/>
      <c r="G274" s="111"/>
      <c r="H274" s="111"/>
      <c r="I274" s="111"/>
      <c r="J274" s="112" t="s">
        <v>37</v>
      </c>
      <c r="K274" s="136" t="s">
        <v>37</v>
      </c>
      <c r="L274" s="114" t="s">
        <v>37</v>
      </c>
      <c r="M274" s="114" t="s">
        <v>37</v>
      </c>
      <c r="N274" s="114" t="s">
        <v>37</v>
      </c>
      <c r="O274" s="114" t="s">
        <v>37</v>
      </c>
      <c r="P274" s="114" t="s">
        <v>37</v>
      </c>
      <c r="Q274" s="181" t="s">
        <v>37</v>
      </c>
      <c r="R274" s="176" t="s">
        <v>37</v>
      </c>
    </row>
    <row r="275" spans="1:21" x14ac:dyDescent="0.2">
      <c r="A275" s="115"/>
      <c r="B275" s="109" t="s">
        <v>42</v>
      </c>
      <c r="C275" s="110" t="s">
        <v>37</v>
      </c>
      <c r="D275" s="110" t="s">
        <v>37</v>
      </c>
      <c r="E275" s="110" t="s">
        <v>37</v>
      </c>
      <c r="F275" s="110"/>
      <c r="G275" s="111"/>
      <c r="H275" s="111"/>
      <c r="I275" s="111"/>
      <c r="J275" s="112" t="s">
        <v>37</v>
      </c>
      <c r="K275" s="136" t="s">
        <v>37</v>
      </c>
      <c r="L275" s="114" t="s">
        <v>37</v>
      </c>
      <c r="M275" s="114" t="s">
        <v>37</v>
      </c>
      <c r="N275" s="114" t="s">
        <v>37</v>
      </c>
      <c r="O275" s="114" t="s">
        <v>37</v>
      </c>
      <c r="P275" s="114" t="s">
        <v>37</v>
      </c>
      <c r="Q275" s="181" t="s">
        <v>37</v>
      </c>
      <c r="R275" s="176" t="s">
        <v>37</v>
      </c>
    </row>
    <row r="276" spans="1:21" x14ac:dyDescent="0.2">
      <c r="A276" s="115"/>
      <c r="B276" s="109" t="s">
        <v>43</v>
      </c>
      <c r="C276" s="110" t="s">
        <v>37</v>
      </c>
      <c r="D276" s="110" t="s">
        <v>37</v>
      </c>
      <c r="E276" s="110" t="s">
        <v>37</v>
      </c>
      <c r="F276" s="110"/>
      <c r="G276" s="111"/>
      <c r="H276" s="111"/>
      <c r="I276" s="111"/>
      <c r="J276" s="112" t="s">
        <v>37</v>
      </c>
      <c r="K276" s="136" t="s">
        <v>37</v>
      </c>
      <c r="L276" s="114" t="s">
        <v>37</v>
      </c>
      <c r="M276" s="114" t="s">
        <v>37</v>
      </c>
      <c r="N276" s="114" t="s">
        <v>37</v>
      </c>
      <c r="O276" s="114" t="s">
        <v>37</v>
      </c>
      <c r="P276" s="114" t="s">
        <v>37</v>
      </c>
      <c r="Q276" s="181" t="s">
        <v>37</v>
      </c>
      <c r="R276" s="176" t="s">
        <v>37</v>
      </c>
    </row>
    <row r="277" spans="1:21" ht="31.5" customHeight="1" x14ac:dyDescent="0.2">
      <c r="A277" s="148" t="s">
        <v>1340</v>
      </c>
      <c r="B277" s="116" t="s">
        <v>1230</v>
      </c>
      <c r="C277" s="101" t="s">
        <v>284</v>
      </c>
      <c r="D277" s="101">
        <v>3</v>
      </c>
      <c r="E277" s="101" t="s">
        <v>199</v>
      </c>
      <c r="F277" s="102">
        <f>SUM(F278:F284)</f>
        <v>0</v>
      </c>
      <c r="G277" s="103">
        <f>SUM(G278:G284)</f>
        <v>0</v>
      </c>
      <c r="H277" s="103">
        <f>SUM(H278:H284)</f>
        <v>0</v>
      </c>
      <c r="I277" s="117">
        <f>SUM(I278:I284)</f>
        <v>0</v>
      </c>
      <c r="J277" s="104" t="s">
        <v>21</v>
      </c>
      <c r="K277" s="105" t="s">
        <v>1407</v>
      </c>
      <c r="L277" s="106" t="s">
        <v>1250</v>
      </c>
      <c r="M277" s="107" t="s">
        <v>683</v>
      </c>
      <c r="N277" s="234" t="s">
        <v>65</v>
      </c>
      <c r="O277" s="234" t="s">
        <v>65</v>
      </c>
      <c r="P277" s="235" t="s">
        <v>65</v>
      </c>
      <c r="Q277" s="184" t="s">
        <v>21</v>
      </c>
      <c r="R277" s="131" t="e">
        <f>(G277-F277)/F277</f>
        <v>#DIV/0!</v>
      </c>
      <c r="S277" s="142" t="s">
        <v>1083</v>
      </c>
    </row>
    <row r="278" spans="1:21" ht="24" x14ac:dyDescent="0.2">
      <c r="A278" s="108"/>
      <c r="B278" s="109" t="s">
        <v>36</v>
      </c>
      <c r="C278" s="110" t="s">
        <v>37</v>
      </c>
      <c r="D278" s="110" t="s">
        <v>37</v>
      </c>
      <c r="E278" s="110" t="s">
        <v>37</v>
      </c>
      <c r="F278" s="110"/>
      <c r="G278" s="111"/>
      <c r="H278" s="111"/>
      <c r="I278" s="111"/>
      <c r="J278" s="112" t="s">
        <v>37</v>
      </c>
      <c r="K278" s="136" t="s">
        <v>37</v>
      </c>
      <c r="L278" s="114" t="s">
        <v>37</v>
      </c>
      <c r="M278" s="114" t="s">
        <v>37</v>
      </c>
      <c r="N278" s="114" t="s">
        <v>37</v>
      </c>
      <c r="O278" s="114" t="s">
        <v>37</v>
      </c>
      <c r="P278" s="114" t="s">
        <v>37</v>
      </c>
      <c r="Q278" s="181" t="s">
        <v>37</v>
      </c>
      <c r="R278" s="176" t="s">
        <v>37</v>
      </c>
      <c r="S278" s="412"/>
      <c r="T278" s="413"/>
      <c r="U278" s="413"/>
    </row>
    <row r="279" spans="1:21" ht="24" x14ac:dyDescent="0.2">
      <c r="A279" s="115"/>
      <c r="B279" s="109" t="s">
        <v>38</v>
      </c>
      <c r="C279" s="110" t="s">
        <v>37</v>
      </c>
      <c r="D279" s="110" t="s">
        <v>37</v>
      </c>
      <c r="E279" s="110" t="s">
        <v>37</v>
      </c>
      <c r="F279" s="110"/>
      <c r="G279" s="111"/>
      <c r="H279" s="111"/>
      <c r="I279" s="111"/>
      <c r="J279" s="112" t="s">
        <v>37</v>
      </c>
      <c r="K279" s="136" t="s">
        <v>37</v>
      </c>
      <c r="L279" s="114" t="s">
        <v>37</v>
      </c>
      <c r="M279" s="114" t="s">
        <v>37</v>
      </c>
      <c r="N279" s="114" t="s">
        <v>37</v>
      </c>
      <c r="O279" s="114" t="s">
        <v>37</v>
      </c>
      <c r="P279" s="114" t="s">
        <v>37</v>
      </c>
      <c r="Q279" s="181" t="s">
        <v>37</v>
      </c>
      <c r="R279" s="176" t="s">
        <v>37</v>
      </c>
      <c r="S279" s="412"/>
      <c r="T279" s="413"/>
      <c r="U279" s="413"/>
    </row>
    <row r="280" spans="1:21" x14ac:dyDescent="0.2">
      <c r="A280" s="115"/>
      <c r="B280" s="109" t="s">
        <v>39</v>
      </c>
      <c r="C280" s="110" t="s">
        <v>37</v>
      </c>
      <c r="D280" s="110" t="s">
        <v>37</v>
      </c>
      <c r="E280" s="110" t="s">
        <v>37</v>
      </c>
      <c r="F280" s="110"/>
      <c r="G280" s="111"/>
      <c r="H280" s="111"/>
      <c r="I280" s="111"/>
      <c r="J280" s="112" t="s">
        <v>37</v>
      </c>
      <c r="K280" s="136" t="s">
        <v>37</v>
      </c>
      <c r="L280" s="114" t="s">
        <v>37</v>
      </c>
      <c r="M280" s="114" t="s">
        <v>37</v>
      </c>
      <c r="N280" s="114" t="s">
        <v>37</v>
      </c>
      <c r="O280" s="114" t="s">
        <v>37</v>
      </c>
      <c r="P280" s="114" t="s">
        <v>37</v>
      </c>
      <c r="Q280" s="181" t="s">
        <v>37</v>
      </c>
      <c r="R280" s="176" t="s">
        <v>37</v>
      </c>
    </row>
    <row r="281" spans="1:21" ht="24" x14ac:dyDescent="0.2">
      <c r="A281" s="115"/>
      <c r="B281" s="109" t="s">
        <v>40</v>
      </c>
      <c r="C281" s="110" t="s">
        <v>37</v>
      </c>
      <c r="D281" s="110" t="s">
        <v>37</v>
      </c>
      <c r="E281" s="110" t="s">
        <v>37</v>
      </c>
      <c r="F281" s="110"/>
      <c r="G281" s="111"/>
      <c r="H281" s="111"/>
      <c r="I281" s="111"/>
      <c r="J281" s="112" t="s">
        <v>37</v>
      </c>
      <c r="K281" s="136" t="s">
        <v>37</v>
      </c>
      <c r="L281" s="114" t="s">
        <v>37</v>
      </c>
      <c r="M281" s="114" t="s">
        <v>37</v>
      </c>
      <c r="N281" s="114" t="s">
        <v>37</v>
      </c>
      <c r="O281" s="114" t="s">
        <v>37</v>
      </c>
      <c r="P281" s="114" t="s">
        <v>37</v>
      </c>
      <c r="Q281" s="181" t="s">
        <v>37</v>
      </c>
      <c r="R281" s="176" t="s">
        <v>37</v>
      </c>
    </row>
    <row r="282" spans="1:21" x14ac:dyDescent="0.2">
      <c r="A282" s="115"/>
      <c r="B282" s="109" t="s">
        <v>41</v>
      </c>
      <c r="C282" s="110" t="s">
        <v>37</v>
      </c>
      <c r="D282" s="110" t="s">
        <v>37</v>
      </c>
      <c r="E282" s="110" t="s">
        <v>37</v>
      </c>
      <c r="F282" s="110"/>
      <c r="G282" s="111"/>
      <c r="H282" s="111"/>
      <c r="I282" s="111"/>
      <c r="J282" s="112" t="s">
        <v>37</v>
      </c>
      <c r="K282" s="136" t="s">
        <v>37</v>
      </c>
      <c r="L282" s="114" t="s">
        <v>37</v>
      </c>
      <c r="M282" s="114" t="s">
        <v>37</v>
      </c>
      <c r="N282" s="114" t="s">
        <v>37</v>
      </c>
      <c r="O282" s="114" t="s">
        <v>37</v>
      </c>
      <c r="P282" s="114" t="s">
        <v>37</v>
      </c>
      <c r="Q282" s="181" t="s">
        <v>37</v>
      </c>
      <c r="R282" s="176" t="s">
        <v>37</v>
      </c>
    </row>
    <row r="283" spans="1:21" x14ac:dyDescent="0.2">
      <c r="A283" s="115"/>
      <c r="B283" s="109" t="s">
        <v>42</v>
      </c>
      <c r="C283" s="110" t="s">
        <v>37</v>
      </c>
      <c r="D283" s="110" t="s">
        <v>37</v>
      </c>
      <c r="E283" s="110" t="s">
        <v>37</v>
      </c>
      <c r="F283" s="110"/>
      <c r="G283" s="111"/>
      <c r="H283" s="111"/>
      <c r="I283" s="111"/>
      <c r="J283" s="112" t="s">
        <v>37</v>
      </c>
      <c r="K283" s="136" t="s">
        <v>37</v>
      </c>
      <c r="L283" s="114" t="s">
        <v>37</v>
      </c>
      <c r="M283" s="114" t="s">
        <v>37</v>
      </c>
      <c r="N283" s="114" t="s">
        <v>37</v>
      </c>
      <c r="O283" s="114" t="s">
        <v>37</v>
      </c>
      <c r="P283" s="114" t="s">
        <v>37</v>
      </c>
      <c r="Q283" s="181" t="s">
        <v>37</v>
      </c>
      <c r="R283" s="176" t="s">
        <v>37</v>
      </c>
    </row>
    <row r="284" spans="1:21" x14ac:dyDescent="0.2">
      <c r="A284" s="115"/>
      <c r="B284" s="109" t="s">
        <v>43</v>
      </c>
      <c r="C284" s="110" t="s">
        <v>37</v>
      </c>
      <c r="D284" s="110" t="s">
        <v>37</v>
      </c>
      <c r="E284" s="110" t="s">
        <v>37</v>
      </c>
      <c r="F284" s="110"/>
      <c r="G284" s="111"/>
      <c r="H284" s="111"/>
      <c r="I284" s="111"/>
      <c r="J284" s="112" t="s">
        <v>37</v>
      </c>
      <c r="K284" s="136" t="s">
        <v>37</v>
      </c>
      <c r="L284" s="114" t="s">
        <v>37</v>
      </c>
      <c r="M284" s="114" t="s">
        <v>37</v>
      </c>
      <c r="N284" s="114" t="s">
        <v>37</v>
      </c>
      <c r="O284" s="114" t="s">
        <v>37</v>
      </c>
      <c r="P284" s="114" t="s">
        <v>37</v>
      </c>
      <c r="Q284" s="181" t="s">
        <v>37</v>
      </c>
      <c r="R284" s="176" t="s">
        <v>37</v>
      </c>
    </row>
    <row r="285" spans="1:21" ht="94.5" customHeight="1" x14ac:dyDescent="0.2">
      <c r="A285" s="148" t="s">
        <v>1576</v>
      </c>
      <c r="B285" s="116" t="s">
        <v>1231</v>
      </c>
      <c r="C285" s="101" t="s">
        <v>284</v>
      </c>
      <c r="D285" s="101">
        <v>3</v>
      </c>
      <c r="E285" s="101" t="s">
        <v>199</v>
      </c>
      <c r="F285" s="102">
        <f>SUM(F286:F292)</f>
        <v>0</v>
      </c>
      <c r="G285" s="103">
        <f>SUM(G286:G292)</f>
        <v>0</v>
      </c>
      <c r="H285" s="103">
        <f>SUM(H286:H292)</f>
        <v>0</v>
      </c>
      <c r="I285" s="117">
        <f>SUM(I286:I292)</f>
        <v>0</v>
      </c>
      <c r="J285" s="118" t="s">
        <v>390</v>
      </c>
      <c r="K285" s="105" t="s">
        <v>1408</v>
      </c>
      <c r="L285" s="106" t="s">
        <v>393</v>
      </c>
      <c r="M285" s="107" t="s">
        <v>26</v>
      </c>
      <c r="N285" s="234" t="s">
        <v>135</v>
      </c>
      <c r="O285" s="234" t="s">
        <v>135</v>
      </c>
      <c r="P285" s="235" t="s">
        <v>135</v>
      </c>
      <c r="Q285" s="185" t="s">
        <v>391</v>
      </c>
      <c r="R285" s="131" t="e">
        <f>(G285-F285)/F285</f>
        <v>#DIV/0!</v>
      </c>
      <c r="S285" s="330" t="s">
        <v>1083</v>
      </c>
      <c r="T285" s="331"/>
      <c r="U285" s="331"/>
    </row>
    <row r="286" spans="1:21" ht="24" x14ac:dyDescent="0.2">
      <c r="A286" s="108"/>
      <c r="B286" s="109" t="s">
        <v>36</v>
      </c>
      <c r="C286" s="110" t="s">
        <v>37</v>
      </c>
      <c r="D286" s="110" t="s">
        <v>37</v>
      </c>
      <c r="E286" s="110" t="s">
        <v>37</v>
      </c>
      <c r="F286" s="110"/>
      <c r="G286" s="111"/>
      <c r="H286" s="111"/>
      <c r="I286" s="111"/>
      <c r="J286" s="112" t="s">
        <v>37</v>
      </c>
      <c r="K286" s="136" t="s">
        <v>37</v>
      </c>
      <c r="L286" s="114" t="s">
        <v>37</v>
      </c>
      <c r="M286" s="114" t="s">
        <v>37</v>
      </c>
      <c r="N286" s="114" t="s">
        <v>37</v>
      </c>
      <c r="O286" s="114" t="s">
        <v>37</v>
      </c>
      <c r="P286" s="114" t="s">
        <v>37</v>
      </c>
      <c r="Q286" s="181" t="s">
        <v>37</v>
      </c>
      <c r="R286" s="176" t="s">
        <v>37</v>
      </c>
      <c r="S286" s="412"/>
      <c r="T286" s="413"/>
      <c r="U286" s="413"/>
    </row>
    <row r="287" spans="1:21" ht="24" x14ac:dyDescent="0.2">
      <c r="A287" s="115"/>
      <c r="B287" s="109" t="s">
        <v>38</v>
      </c>
      <c r="C287" s="110" t="s">
        <v>37</v>
      </c>
      <c r="D287" s="110" t="s">
        <v>37</v>
      </c>
      <c r="E287" s="110" t="s">
        <v>37</v>
      </c>
      <c r="F287" s="110"/>
      <c r="G287" s="111"/>
      <c r="H287" s="111"/>
      <c r="I287" s="111"/>
      <c r="J287" s="112" t="s">
        <v>37</v>
      </c>
      <c r="K287" s="136" t="s">
        <v>37</v>
      </c>
      <c r="L287" s="114" t="s">
        <v>37</v>
      </c>
      <c r="M287" s="114" t="s">
        <v>37</v>
      </c>
      <c r="N287" s="114" t="s">
        <v>37</v>
      </c>
      <c r="O287" s="114" t="s">
        <v>37</v>
      </c>
      <c r="P287" s="114" t="s">
        <v>37</v>
      </c>
      <c r="Q287" s="181" t="s">
        <v>37</v>
      </c>
      <c r="R287" s="176" t="s">
        <v>37</v>
      </c>
    </row>
    <row r="288" spans="1:21" x14ac:dyDescent="0.2">
      <c r="A288" s="115"/>
      <c r="B288" s="109" t="s">
        <v>39</v>
      </c>
      <c r="C288" s="110" t="s">
        <v>37</v>
      </c>
      <c r="D288" s="110" t="s">
        <v>37</v>
      </c>
      <c r="E288" s="110" t="s">
        <v>37</v>
      </c>
      <c r="F288" s="110"/>
      <c r="G288" s="111"/>
      <c r="H288" s="111"/>
      <c r="I288" s="111"/>
      <c r="J288" s="112" t="s">
        <v>37</v>
      </c>
      <c r="K288" s="136" t="s">
        <v>37</v>
      </c>
      <c r="L288" s="114" t="s">
        <v>37</v>
      </c>
      <c r="M288" s="114" t="s">
        <v>37</v>
      </c>
      <c r="N288" s="114" t="s">
        <v>37</v>
      </c>
      <c r="O288" s="114" t="s">
        <v>37</v>
      </c>
      <c r="P288" s="114" t="s">
        <v>37</v>
      </c>
      <c r="Q288" s="181" t="s">
        <v>37</v>
      </c>
      <c r="R288" s="176" t="s">
        <v>37</v>
      </c>
    </row>
    <row r="289" spans="1:21" ht="24" x14ac:dyDescent="0.2">
      <c r="A289" s="115"/>
      <c r="B289" s="109" t="s">
        <v>40</v>
      </c>
      <c r="C289" s="110" t="s">
        <v>37</v>
      </c>
      <c r="D289" s="110" t="s">
        <v>37</v>
      </c>
      <c r="E289" s="110" t="s">
        <v>37</v>
      </c>
      <c r="F289" s="110"/>
      <c r="G289" s="111"/>
      <c r="H289" s="111"/>
      <c r="I289" s="111"/>
      <c r="J289" s="112" t="s">
        <v>37</v>
      </c>
      <c r="K289" s="136" t="s">
        <v>37</v>
      </c>
      <c r="L289" s="114" t="s">
        <v>37</v>
      </c>
      <c r="M289" s="114" t="s">
        <v>37</v>
      </c>
      <c r="N289" s="114" t="s">
        <v>37</v>
      </c>
      <c r="O289" s="114" t="s">
        <v>37</v>
      </c>
      <c r="P289" s="114" t="s">
        <v>37</v>
      </c>
      <c r="Q289" s="181" t="s">
        <v>37</v>
      </c>
      <c r="R289" s="176" t="s">
        <v>37</v>
      </c>
    </row>
    <row r="290" spans="1:21" x14ac:dyDescent="0.2">
      <c r="A290" s="115"/>
      <c r="B290" s="109" t="s">
        <v>41</v>
      </c>
      <c r="C290" s="110" t="s">
        <v>37</v>
      </c>
      <c r="D290" s="110" t="s">
        <v>37</v>
      </c>
      <c r="E290" s="110" t="s">
        <v>37</v>
      </c>
      <c r="F290" s="110"/>
      <c r="G290" s="111"/>
      <c r="H290" s="111"/>
      <c r="I290" s="111"/>
      <c r="J290" s="112" t="s">
        <v>37</v>
      </c>
      <c r="K290" s="136" t="s">
        <v>37</v>
      </c>
      <c r="L290" s="114" t="s">
        <v>37</v>
      </c>
      <c r="M290" s="114" t="s">
        <v>37</v>
      </c>
      <c r="N290" s="114" t="s">
        <v>37</v>
      </c>
      <c r="O290" s="114" t="s">
        <v>37</v>
      </c>
      <c r="P290" s="114" t="s">
        <v>37</v>
      </c>
      <c r="Q290" s="181" t="s">
        <v>37</v>
      </c>
      <c r="R290" s="176" t="s">
        <v>37</v>
      </c>
    </row>
    <row r="291" spans="1:21" x14ac:dyDescent="0.2">
      <c r="A291" s="115"/>
      <c r="B291" s="109" t="s">
        <v>42</v>
      </c>
      <c r="C291" s="110" t="s">
        <v>37</v>
      </c>
      <c r="D291" s="110" t="s">
        <v>37</v>
      </c>
      <c r="E291" s="110" t="s">
        <v>37</v>
      </c>
      <c r="F291" s="110"/>
      <c r="G291" s="111"/>
      <c r="H291" s="111"/>
      <c r="I291" s="111"/>
      <c r="J291" s="112" t="s">
        <v>37</v>
      </c>
      <c r="K291" s="136" t="s">
        <v>37</v>
      </c>
      <c r="L291" s="114" t="s">
        <v>37</v>
      </c>
      <c r="M291" s="114" t="s">
        <v>37</v>
      </c>
      <c r="N291" s="114" t="s">
        <v>37</v>
      </c>
      <c r="O291" s="114" t="s">
        <v>37</v>
      </c>
      <c r="P291" s="114" t="s">
        <v>37</v>
      </c>
      <c r="Q291" s="181" t="s">
        <v>37</v>
      </c>
      <c r="R291" s="176" t="s">
        <v>37</v>
      </c>
    </row>
    <row r="292" spans="1:21" x14ac:dyDescent="0.2">
      <c r="A292" s="115"/>
      <c r="B292" s="109" t="s">
        <v>43</v>
      </c>
      <c r="C292" s="110" t="s">
        <v>37</v>
      </c>
      <c r="D292" s="110" t="s">
        <v>37</v>
      </c>
      <c r="E292" s="110" t="s">
        <v>37</v>
      </c>
      <c r="F292" s="110"/>
      <c r="G292" s="111"/>
      <c r="H292" s="111"/>
      <c r="I292" s="111"/>
      <c r="J292" s="112" t="s">
        <v>37</v>
      </c>
      <c r="K292" s="136" t="s">
        <v>37</v>
      </c>
      <c r="L292" s="114" t="s">
        <v>37</v>
      </c>
      <c r="M292" s="114" t="s">
        <v>37</v>
      </c>
      <c r="N292" s="114" t="s">
        <v>37</v>
      </c>
      <c r="O292" s="114" t="s">
        <v>37</v>
      </c>
      <c r="P292" s="114" t="s">
        <v>37</v>
      </c>
      <c r="Q292" s="181" t="s">
        <v>37</v>
      </c>
      <c r="R292" s="176" t="s">
        <v>37</v>
      </c>
    </row>
    <row r="293" spans="1:21" ht="24" customHeight="1" x14ac:dyDescent="0.2">
      <c r="A293" s="426" t="s">
        <v>1577</v>
      </c>
      <c r="B293" s="349" t="s">
        <v>394</v>
      </c>
      <c r="C293" s="352" t="s">
        <v>395</v>
      </c>
      <c r="D293" s="352" t="s">
        <v>396</v>
      </c>
      <c r="E293" s="352" t="s">
        <v>397</v>
      </c>
      <c r="F293" s="389">
        <f>SUM(F295:F301)</f>
        <v>897.9</v>
      </c>
      <c r="G293" s="346">
        <f>SUM(G295:G301)</f>
        <v>1047.7</v>
      </c>
      <c r="H293" s="346">
        <f>SUM(H295:H301)</f>
        <v>1149</v>
      </c>
      <c r="I293" s="346">
        <f>SUM(I295:I301)</f>
        <v>1260.3</v>
      </c>
      <c r="J293" s="355" t="s">
        <v>398</v>
      </c>
      <c r="K293" s="105" t="s">
        <v>1409</v>
      </c>
      <c r="L293" s="150" t="s">
        <v>399</v>
      </c>
      <c r="M293" s="107" t="s">
        <v>44</v>
      </c>
      <c r="N293" s="234" t="s">
        <v>1476</v>
      </c>
      <c r="O293" s="234" t="s">
        <v>342</v>
      </c>
      <c r="P293" s="234" t="s">
        <v>342</v>
      </c>
      <c r="Q293" s="416" t="s">
        <v>21</v>
      </c>
      <c r="R293" s="420">
        <f>(G293-F293)/F293</f>
        <v>0.16683372313175193</v>
      </c>
      <c r="S293" s="330" t="s">
        <v>1218</v>
      </c>
      <c r="T293" s="331"/>
      <c r="U293" s="331"/>
    </row>
    <row r="294" spans="1:21" ht="24" x14ac:dyDescent="0.2">
      <c r="A294" s="427"/>
      <c r="B294" s="351"/>
      <c r="C294" s="354"/>
      <c r="D294" s="354"/>
      <c r="E294" s="354"/>
      <c r="F294" s="391"/>
      <c r="G294" s="348"/>
      <c r="H294" s="348"/>
      <c r="I294" s="348"/>
      <c r="J294" s="357"/>
      <c r="K294" s="105" t="s">
        <v>1578</v>
      </c>
      <c r="L294" s="150" t="s">
        <v>400</v>
      </c>
      <c r="M294" s="107" t="s">
        <v>44</v>
      </c>
      <c r="N294" s="234" t="s">
        <v>1477</v>
      </c>
      <c r="O294" s="234" t="s">
        <v>342</v>
      </c>
      <c r="P294" s="234" t="s">
        <v>342</v>
      </c>
      <c r="Q294" s="417"/>
      <c r="R294" s="421"/>
      <c r="S294" s="330"/>
      <c r="T294" s="331"/>
      <c r="U294" s="331"/>
    </row>
    <row r="295" spans="1:21" ht="24" x14ac:dyDescent="0.2">
      <c r="A295" s="108"/>
      <c r="B295" s="109" t="s">
        <v>36</v>
      </c>
      <c r="C295" s="110" t="s">
        <v>37</v>
      </c>
      <c r="D295" s="110" t="s">
        <v>37</v>
      </c>
      <c r="E295" s="110" t="s">
        <v>37</v>
      </c>
      <c r="F295" s="110">
        <v>60.1</v>
      </c>
      <c r="G295" s="111">
        <v>68.3</v>
      </c>
      <c r="H295" s="111">
        <v>71.7</v>
      </c>
      <c r="I295" s="111">
        <v>75.3</v>
      </c>
      <c r="J295" s="112" t="s">
        <v>37</v>
      </c>
      <c r="K295" s="136" t="s">
        <v>37</v>
      </c>
      <c r="L295" s="114" t="s">
        <v>37</v>
      </c>
      <c r="M295" s="114" t="s">
        <v>37</v>
      </c>
      <c r="N295" s="114" t="s">
        <v>37</v>
      </c>
      <c r="O295" s="114" t="s">
        <v>37</v>
      </c>
      <c r="P295" s="114" t="s">
        <v>37</v>
      </c>
      <c r="Q295" s="181" t="s">
        <v>37</v>
      </c>
      <c r="R295" s="176" t="s">
        <v>37</v>
      </c>
      <c r="S295" s="412"/>
      <c r="T295" s="413"/>
      <c r="U295" s="413"/>
    </row>
    <row r="296" spans="1:21" ht="24" x14ac:dyDescent="0.2">
      <c r="A296" s="115"/>
      <c r="B296" s="109" t="s">
        <v>38</v>
      </c>
      <c r="C296" s="110" t="s">
        <v>37</v>
      </c>
      <c r="D296" s="110" t="s">
        <v>37</v>
      </c>
      <c r="E296" s="110" t="s">
        <v>37</v>
      </c>
      <c r="F296" s="110">
        <v>837.8</v>
      </c>
      <c r="G296" s="111">
        <v>979.4</v>
      </c>
      <c r="H296" s="111">
        <v>1077.3</v>
      </c>
      <c r="I296" s="111">
        <v>1185</v>
      </c>
      <c r="J296" s="112" t="s">
        <v>37</v>
      </c>
      <c r="K296" s="136" t="s">
        <v>37</v>
      </c>
      <c r="L296" s="114" t="s">
        <v>37</v>
      </c>
      <c r="M296" s="114" t="s">
        <v>37</v>
      </c>
      <c r="N296" s="114" t="s">
        <v>37</v>
      </c>
      <c r="O296" s="114" t="s">
        <v>37</v>
      </c>
      <c r="P296" s="114" t="s">
        <v>37</v>
      </c>
      <c r="Q296" s="181" t="s">
        <v>37</v>
      </c>
      <c r="R296" s="176" t="s">
        <v>37</v>
      </c>
    </row>
    <row r="297" spans="1:21" x14ac:dyDescent="0.2">
      <c r="A297" s="115"/>
      <c r="B297" s="109" t="s">
        <v>39</v>
      </c>
      <c r="C297" s="110" t="s">
        <v>37</v>
      </c>
      <c r="D297" s="110" t="s">
        <v>37</v>
      </c>
      <c r="E297" s="110" t="s">
        <v>37</v>
      </c>
      <c r="F297" s="110"/>
      <c r="G297" s="111"/>
      <c r="H297" s="111"/>
      <c r="I297" s="111"/>
      <c r="J297" s="112" t="s">
        <v>37</v>
      </c>
      <c r="K297" s="136" t="s">
        <v>37</v>
      </c>
      <c r="L297" s="114" t="s">
        <v>37</v>
      </c>
      <c r="M297" s="114" t="s">
        <v>37</v>
      </c>
      <c r="N297" s="114" t="s">
        <v>37</v>
      </c>
      <c r="O297" s="114" t="s">
        <v>37</v>
      </c>
      <c r="P297" s="114" t="s">
        <v>37</v>
      </c>
      <c r="Q297" s="181" t="s">
        <v>37</v>
      </c>
      <c r="R297" s="176" t="s">
        <v>37</v>
      </c>
    </row>
    <row r="298" spans="1:21" ht="24" x14ac:dyDescent="0.2">
      <c r="A298" s="115"/>
      <c r="B298" s="109" t="s">
        <v>40</v>
      </c>
      <c r="C298" s="110" t="s">
        <v>37</v>
      </c>
      <c r="D298" s="110" t="s">
        <v>37</v>
      </c>
      <c r="E298" s="110" t="s">
        <v>37</v>
      </c>
      <c r="F298" s="110"/>
      <c r="G298" s="111"/>
      <c r="H298" s="111"/>
      <c r="I298" s="111"/>
      <c r="J298" s="112" t="s">
        <v>37</v>
      </c>
      <c r="K298" s="136" t="s">
        <v>37</v>
      </c>
      <c r="L298" s="114" t="s">
        <v>37</v>
      </c>
      <c r="M298" s="114" t="s">
        <v>37</v>
      </c>
      <c r="N298" s="114" t="s">
        <v>37</v>
      </c>
      <c r="O298" s="114" t="s">
        <v>37</v>
      </c>
      <c r="P298" s="114" t="s">
        <v>37</v>
      </c>
      <c r="Q298" s="181" t="s">
        <v>37</v>
      </c>
      <c r="R298" s="176" t="s">
        <v>37</v>
      </c>
    </row>
    <row r="299" spans="1:21" x14ac:dyDescent="0.2">
      <c r="A299" s="115"/>
      <c r="B299" s="109" t="s">
        <v>41</v>
      </c>
      <c r="C299" s="110" t="s">
        <v>37</v>
      </c>
      <c r="D299" s="110" t="s">
        <v>37</v>
      </c>
      <c r="E299" s="110" t="s">
        <v>37</v>
      </c>
      <c r="F299" s="110"/>
      <c r="G299" s="111"/>
      <c r="H299" s="111"/>
      <c r="I299" s="111"/>
      <c r="J299" s="112" t="s">
        <v>37</v>
      </c>
      <c r="K299" s="136" t="s">
        <v>37</v>
      </c>
      <c r="L299" s="114" t="s">
        <v>37</v>
      </c>
      <c r="M299" s="114" t="s">
        <v>37</v>
      </c>
      <c r="N299" s="114" t="s">
        <v>37</v>
      </c>
      <c r="O299" s="114" t="s">
        <v>37</v>
      </c>
      <c r="P299" s="114" t="s">
        <v>37</v>
      </c>
      <c r="Q299" s="181" t="s">
        <v>37</v>
      </c>
      <c r="R299" s="176" t="s">
        <v>37</v>
      </c>
    </row>
    <row r="300" spans="1:21" x14ac:dyDescent="0.2">
      <c r="A300" s="115"/>
      <c r="B300" s="109" t="s">
        <v>42</v>
      </c>
      <c r="C300" s="110" t="s">
        <v>37</v>
      </c>
      <c r="D300" s="110" t="s">
        <v>37</v>
      </c>
      <c r="E300" s="110" t="s">
        <v>37</v>
      </c>
      <c r="F300" s="110"/>
      <c r="G300" s="111"/>
      <c r="H300" s="111"/>
      <c r="I300" s="111"/>
      <c r="J300" s="112" t="s">
        <v>37</v>
      </c>
      <c r="K300" s="136" t="s">
        <v>37</v>
      </c>
      <c r="L300" s="114" t="s">
        <v>37</v>
      </c>
      <c r="M300" s="114" t="s">
        <v>37</v>
      </c>
      <c r="N300" s="114" t="s">
        <v>37</v>
      </c>
      <c r="O300" s="114" t="s">
        <v>37</v>
      </c>
      <c r="P300" s="114" t="s">
        <v>37</v>
      </c>
      <c r="Q300" s="181" t="s">
        <v>37</v>
      </c>
      <c r="R300" s="176" t="s">
        <v>37</v>
      </c>
    </row>
    <row r="301" spans="1:21" x14ac:dyDescent="0.2">
      <c r="A301" s="115"/>
      <c r="B301" s="109" t="s">
        <v>43</v>
      </c>
      <c r="C301" s="110" t="s">
        <v>37</v>
      </c>
      <c r="D301" s="110" t="s">
        <v>37</v>
      </c>
      <c r="E301" s="110" t="s">
        <v>37</v>
      </c>
      <c r="F301" s="110"/>
      <c r="G301" s="111"/>
      <c r="H301" s="111"/>
      <c r="I301" s="111"/>
      <c r="J301" s="112" t="s">
        <v>37</v>
      </c>
      <c r="K301" s="136" t="s">
        <v>37</v>
      </c>
      <c r="L301" s="114" t="s">
        <v>37</v>
      </c>
      <c r="M301" s="114" t="s">
        <v>37</v>
      </c>
      <c r="N301" s="114" t="s">
        <v>37</v>
      </c>
      <c r="O301" s="114" t="s">
        <v>37</v>
      </c>
      <c r="P301" s="114" t="s">
        <v>37</v>
      </c>
      <c r="Q301" s="181" t="s">
        <v>37</v>
      </c>
      <c r="R301" s="176" t="s">
        <v>37</v>
      </c>
    </row>
    <row r="302" spans="1:21" ht="27" customHeight="1" x14ac:dyDescent="0.2">
      <c r="A302" s="119" t="s">
        <v>1579</v>
      </c>
      <c r="B302" s="116" t="s">
        <v>401</v>
      </c>
      <c r="C302" s="101" t="s">
        <v>402</v>
      </c>
      <c r="D302" s="101">
        <v>1</v>
      </c>
      <c r="E302" s="101" t="s">
        <v>403</v>
      </c>
      <c r="F302" s="102">
        <f>SUM(F303:F309)</f>
        <v>8</v>
      </c>
      <c r="G302" s="103">
        <f>SUM(G303:G309)</f>
        <v>8</v>
      </c>
      <c r="H302" s="103">
        <f>SUM(H303:H309)</f>
        <v>8</v>
      </c>
      <c r="I302" s="117">
        <f>SUM(I303:I309)</f>
        <v>8</v>
      </c>
      <c r="J302" s="118" t="s">
        <v>404</v>
      </c>
      <c r="K302" s="105" t="s">
        <v>1410</v>
      </c>
      <c r="L302" s="106" t="s">
        <v>405</v>
      </c>
      <c r="M302" s="107" t="s">
        <v>44</v>
      </c>
      <c r="N302" s="234" t="s">
        <v>65</v>
      </c>
      <c r="O302" s="234" t="s">
        <v>65</v>
      </c>
      <c r="P302" s="235" t="s">
        <v>65</v>
      </c>
      <c r="Q302" s="183" t="s">
        <v>21</v>
      </c>
      <c r="R302" s="131">
        <f>(G302-F302)/F302</f>
        <v>0</v>
      </c>
      <c r="S302" s="412"/>
      <c r="T302" s="413"/>
      <c r="U302" s="413"/>
    </row>
    <row r="303" spans="1:21" ht="24" x14ac:dyDescent="0.2">
      <c r="A303" s="108"/>
      <c r="B303" s="109" t="s">
        <v>36</v>
      </c>
      <c r="C303" s="110" t="s">
        <v>37</v>
      </c>
      <c r="D303" s="110" t="s">
        <v>37</v>
      </c>
      <c r="E303" s="110" t="s">
        <v>37</v>
      </c>
      <c r="F303" s="110">
        <v>8</v>
      </c>
      <c r="G303" s="111">
        <v>8</v>
      </c>
      <c r="H303" s="111">
        <v>8</v>
      </c>
      <c r="I303" s="111">
        <v>8</v>
      </c>
      <c r="J303" s="112" t="s">
        <v>37</v>
      </c>
      <c r="K303" s="136" t="s">
        <v>37</v>
      </c>
      <c r="L303" s="114" t="s">
        <v>37</v>
      </c>
      <c r="M303" s="114" t="s">
        <v>37</v>
      </c>
      <c r="N303" s="114" t="s">
        <v>37</v>
      </c>
      <c r="O303" s="114" t="s">
        <v>37</v>
      </c>
      <c r="P303" s="114" t="s">
        <v>37</v>
      </c>
      <c r="Q303" s="181" t="s">
        <v>37</v>
      </c>
      <c r="R303" s="176" t="s">
        <v>37</v>
      </c>
      <c r="S303" s="143"/>
    </row>
    <row r="304" spans="1:21" ht="24" x14ac:dyDescent="0.2">
      <c r="A304" s="115"/>
      <c r="B304" s="109" t="s">
        <v>38</v>
      </c>
      <c r="C304" s="110" t="s">
        <v>37</v>
      </c>
      <c r="D304" s="110" t="s">
        <v>37</v>
      </c>
      <c r="E304" s="110" t="s">
        <v>37</v>
      </c>
      <c r="F304" s="110"/>
      <c r="G304" s="111"/>
      <c r="H304" s="111"/>
      <c r="I304" s="111"/>
      <c r="J304" s="112" t="s">
        <v>37</v>
      </c>
      <c r="K304" s="136" t="s">
        <v>37</v>
      </c>
      <c r="L304" s="114" t="s">
        <v>37</v>
      </c>
      <c r="M304" s="114" t="s">
        <v>37</v>
      </c>
      <c r="N304" s="114" t="s">
        <v>37</v>
      </c>
      <c r="O304" s="114" t="s">
        <v>37</v>
      </c>
      <c r="P304" s="114" t="s">
        <v>37</v>
      </c>
      <c r="Q304" s="181" t="s">
        <v>37</v>
      </c>
      <c r="R304" s="176" t="s">
        <v>37</v>
      </c>
    </row>
    <row r="305" spans="1:21" x14ac:dyDescent="0.2">
      <c r="A305" s="115"/>
      <c r="B305" s="109" t="s">
        <v>39</v>
      </c>
      <c r="C305" s="110" t="s">
        <v>37</v>
      </c>
      <c r="D305" s="110" t="s">
        <v>37</v>
      </c>
      <c r="E305" s="110" t="s">
        <v>37</v>
      </c>
      <c r="F305" s="110"/>
      <c r="G305" s="111"/>
      <c r="H305" s="111"/>
      <c r="I305" s="111"/>
      <c r="J305" s="112" t="s">
        <v>37</v>
      </c>
      <c r="K305" s="136" t="s">
        <v>37</v>
      </c>
      <c r="L305" s="114" t="s">
        <v>37</v>
      </c>
      <c r="M305" s="114" t="s">
        <v>37</v>
      </c>
      <c r="N305" s="114" t="s">
        <v>37</v>
      </c>
      <c r="O305" s="114" t="s">
        <v>37</v>
      </c>
      <c r="P305" s="114" t="s">
        <v>37</v>
      </c>
      <c r="Q305" s="181" t="s">
        <v>37</v>
      </c>
      <c r="R305" s="176" t="s">
        <v>37</v>
      </c>
    </row>
    <row r="306" spans="1:21" ht="24" x14ac:dyDescent="0.2">
      <c r="A306" s="115"/>
      <c r="B306" s="109" t="s">
        <v>40</v>
      </c>
      <c r="C306" s="110" t="s">
        <v>37</v>
      </c>
      <c r="D306" s="110" t="s">
        <v>37</v>
      </c>
      <c r="E306" s="110" t="s">
        <v>37</v>
      </c>
      <c r="F306" s="110"/>
      <c r="G306" s="111"/>
      <c r="H306" s="111"/>
      <c r="I306" s="111"/>
      <c r="J306" s="112" t="s">
        <v>37</v>
      </c>
      <c r="K306" s="136" t="s">
        <v>37</v>
      </c>
      <c r="L306" s="114" t="s">
        <v>37</v>
      </c>
      <c r="M306" s="114" t="s">
        <v>37</v>
      </c>
      <c r="N306" s="114" t="s">
        <v>37</v>
      </c>
      <c r="O306" s="114" t="s">
        <v>37</v>
      </c>
      <c r="P306" s="114" t="s">
        <v>37</v>
      </c>
      <c r="Q306" s="181" t="s">
        <v>37</v>
      </c>
      <c r="R306" s="176" t="s">
        <v>37</v>
      </c>
    </row>
    <row r="307" spans="1:21" x14ac:dyDescent="0.2">
      <c r="A307" s="115"/>
      <c r="B307" s="109" t="s">
        <v>41</v>
      </c>
      <c r="C307" s="110" t="s">
        <v>37</v>
      </c>
      <c r="D307" s="110" t="s">
        <v>37</v>
      </c>
      <c r="E307" s="110" t="s">
        <v>37</v>
      </c>
      <c r="F307" s="110"/>
      <c r="G307" s="111"/>
      <c r="H307" s="111"/>
      <c r="I307" s="111"/>
      <c r="J307" s="112" t="s">
        <v>37</v>
      </c>
      <c r="K307" s="136" t="s">
        <v>37</v>
      </c>
      <c r="L307" s="114" t="s">
        <v>37</v>
      </c>
      <c r="M307" s="114" t="s">
        <v>37</v>
      </c>
      <c r="N307" s="114" t="s">
        <v>37</v>
      </c>
      <c r="O307" s="114" t="s">
        <v>37</v>
      </c>
      <c r="P307" s="114" t="s">
        <v>37</v>
      </c>
      <c r="Q307" s="181" t="s">
        <v>37</v>
      </c>
      <c r="R307" s="176" t="s">
        <v>37</v>
      </c>
    </row>
    <row r="308" spans="1:21" x14ac:dyDescent="0.2">
      <c r="A308" s="115"/>
      <c r="B308" s="109" t="s">
        <v>42</v>
      </c>
      <c r="C308" s="110" t="s">
        <v>37</v>
      </c>
      <c r="D308" s="110" t="s">
        <v>37</v>
      </c>
      <c r="E308" s="110" t="s">
        <v>37</v>
      </c>
      <c r="F308" s="110"/>
      <c r="G308" s="111"/>
      <c r="H308" s="111"/>
      <c r="I308" s="111"/>
      <c r="J308" s="112" t="s">
        <v>37</v>
      </c>
      <c r="K308" s="136" t="s">
        <v>37</v>
      </c>
      <c r="L308" s="114" t="s">
        <v>37</v>
      </c>
      <c r="M308" s="114" t="s">
        <v>37</v>
      </c>
      <c r="N308" s="114" t="s">
        <v>37</v>
      </c>
      <c r="O308" s="114" t="s">
        <v>37</v>
      </c>
      <c r="P308" s="114" t="s">
        <v>37</v>
      </c>
      <c r="Q308" s="181" t="s">
        <v>37</v>
      </c>
      <c r="R308" s="176" t="s">
        <v>37</v>
      </c>
    </row>
    <row r="309" spans="1:21" x14ac:dyDescent="0.2">
      <c r="A309" s="115"/>
      <c r="B309" s="109" t="s">
        <v>43</v>
      </c>
      <c r="C309" s="110" t="s">
        <v>37</v>
      </c>
      <c r="D309" s="110" t="s">
        <v>37</v>
      </c>
      <c r="E309" s="110" t="s">
        <v>37</v>
      </c>
      <c r="F309" s="110"/>
      <c r="G309" s="111"/>
      <c r="H309" s="111"/>
      <c r="I309" s="111"/>
      <c r="J309" s="112" t="s">
        <v>37</v>
      </c>
      <c r="K309" s="136" t="s">
        <v>37</v>
      </c>
      <c r="L309" s="114" t="s">
        <v>37</v>
      </c>
      <c r="M309" s="114" t="s">
        <v>37</v>
      </c>
      <c r="N309" s="114" t="s">
        <v>37</v>
      </c>
      <c r="O309" s="114" t="s">
        <v>37</v>
      </c>
      <c r="P309" s="114" t="s">
        <v>37</v>
      </c>
      <c r="Q309" s="181" t="s">
        <v>37</v>
      </c>
      <c r="R309" s="176" t="s">
        <v>37</v>
      </c>
    </row>
    <row r="310" spans="1:21" ht="42.75" customHeight="1" x14ac:dyDescent="0.2">
      <c r="A310" s="424" t="s">
        <v>1580</v>
      </c>
      <c r="B310" s="349" t="s">
        <v>1232</v>
      </c>
      <c r="C310" s="352" t="s">
        <v>1233</v>
      </c>
      <c r="D310" s="352">
        <v>1</v>
      </c>
      <c r="E310" s="352" t="s">
        <v>199</v>
      </c>
      <c r="F310" s="389">
        <f>SUM(F312:F318)</f>
        <v>0</v>
      </c>
      <c r="G310" s="346">
        <f>SUM(G312:G318)</f>
        <v>0</v>
      </c>
      <c r="H310" s="346">
        <f>SUM(H312:H318)</f>
        <v>0</v>
      </c>
      <c r="I310" s="346">
        <f>SUM(I312:I318)</f>
        <v>0</v>
      </c>
      <c r="J310" s="355" t="s">
        <v>406</v>
      </c>
      <c r="K310" s="105" t="s">
        <v>1411</v>
      </c>
      <c r="L310" s="227" t="s">
        <v>1460</v>
      </c>
      <c r="M310" s="228" t="s">
        <v>44</v>
      </c>
      <c r="N310" s="309" t="s">
        <v>65</v>
      </c>
      <c r="O310" s="309" t="s">
        <v>65</v>
      </c>
      <c r="P310" s="309" t="s">
        <v>65</v>
      </c>
      <c r="Q310" s="418" t="s">
        <v>407</v>
      </c>
      <c r="R310" s="420" t="e">
        <f>(G310-F310)/F310</f>
        <v>#DIV/0!</v>
      </c>
      <c r="S310" s="330" t="s">
        <v>1234</v>
      </c>
      <c r="T310" s="331"/>
      <c r="U310" s="331"/>
    </row>
    <row r="311" spans="1:21" ht="39" customHeight="1" x14ac:dyDescent="0.2">
      <c r="A311" s="425"/>
      <c r="B311" s="351"/>
      <c r="C311" s="354"/>
      <c r="D311" s="354"/>
      <c r="E311" s="354"/>
      <c r="F311" s="391"/>
      <c r="G311" s="348"/>
      <c r="H311" s="348"/>
      <c r="I311" s="348"/>
      <c r="J311" s="357"/>
      <c r="K311" s="105" t="s">
        <v>1581</v>
      </c>
      <c r="L311" s="227" t="s">
        <v>1461</v>
      </c>
      <c r="M311" s="228" t="s">
        <v>44</v>
      </c>
      <c r="N311" s="309" t="s">
        <v>65</v>
      </c>
      <c r="O311" s="309" t="s">
        <v>90</v>
      </c>
      <c r="P311" s="309" t="s">
        <v>90</v>
      </c>
      <c r="Q311" s="419"/>
      <c r="R311" s="421"/>
      <c r="S311" s="142" t="s">
        <v>1083</v>
      </c>
      <c r="T311" s="140"/>
      <c r="U311" s="140"/>
    </row>
    <row r="312" spans="1:21" ht="24" x14ac:dyDescent="0.2">
      <c r="A312" s="108"/>
      <c r="B312" s="109" t="s">
        <v>36</v>
      </c>
      <c r="C312" s="110" t="s">
        <v>37</v>
      </c>
      <c r="D312" s="110" t="s">
        <v>37</v>
      </c>
      <c r="E312" s="110" t="s">
        <v>37</v>
      </c>
      <c r="F312" s="110"/>
      <c r="G312" s="111"/>
      <c r="H312" s="111"/>
      <c r="I312" s="111"/>
      <c r="J312" s="112" t="s">
        <v>37</v>
      </c>
      <c r="K312" s="136" t="s">
        <v>37</v>
      </c>
      <c r="L312" s="114" t="s">
        <v>37</v>
      </c>
      <c r="M312" s="114" t="s">
        <v>37</v>
      </c>
      <c r="N312" s="114" t="s">
        <v>37</v>
      </c>
      <c r="O312" s="114" t="s">
        <v>37</v>
      </c>
      <c r="P312" s="114" t="s">
        <v>37</v>
      </c>
      <c r="Q312" s="181" t="s">
        <v>37</v>
      </c>
      <c r="R312" s="176" t="s">
        <v>37</v>
      </c>
      <c r="S312" s="142"/>
    </row>
    <row r="313" spans="1:21" ht="24" x14ac:dyDescent="0.2">
      <c r="A313" s="115"/>
      <c r="B313" s="109" t="s">
        <v>38</v>
      </c>
      <c r="C313" s="110" t="s">
        <v>37</v>
      </c>
      <c r="D313" s="110" t="s">
        <v>37</v>
      </c>
      <c r="E313" s="110" t="s">
        <v>37</v>
      </c>
      <c r="F313" s="110"/>
      <c r="G313" s="111"/>
      <c r="H313" s="111"/>
      <c r="I313" s="111"/>
      <c r="J313" s="112" t="s">
        <v>37</v>
      </c>
      <c r="K313" s="136" t="s">
        <v>37</v>
      </c>
      <c r="L313" s="114" t="s">
        <v>37</v>
      </c>
      <c r="M313" s="114" t="s">
        <v>37</v>
      </c>
      <c r="N313" s="114" t="s">
        <v>37</v>
      </c>
      <c r="O313" s="114" t="s">
        <v>37</v>
      </c>
      <c r="P313" s="114" t="s">
        <v>37</v>
      </c>
      <c r="Q313" s="181" t="s">
        <v>37</v>
      </c>
      <c r="R313" s="176" t="s">
        <v>37</v>
      </c>
    </row>
    <row r="314" spans="1:21" x14ac:dyDescent="0.2">
      <c r="A314" s="115"/>
      <c r="B314" s="109" t="s">
        <v>39</v>
      </c>
      <c r="C314" s="110" t="s">
        <v>37</v>
      </c>
      <c r="D314" s="110" t="s">
        <v>37</v>
      </c>
      <c r="E314" s="110" t="s">
        <v>37</v>
      </c>
      <c r="F314" s="110"/>
      <c r="G314" s="111"/>
      <c r="H314" s="111"/>
      <c r="I314" s="111"/>
      <c r="J314" s="112" t="s">
        <v>37</v>
      </c>
      <c r="K314" s="136" t="s">
        <v>37</v>
      </c>
      <c r="L314" s="114" t="s">
        <v>37</v>
      </c>
      <c r="M314" s="114" t="s">
        <v>37</v>
      </c>
      <c r="N314" s="114" t="s">
        <v>37</v>
      </c>
      <c r="O314" s="114" t="s">
        <v>37</v>
      </c>
      <c r="P314" s="114" t="s">
        <v>37</v>
      </c>
      <c r="Q314" s="181" t="s">
        <v>37</v>
      </c>
      <c r="R314" s="176" t="s">
        <v>37</v>
      </c>
    </row>
    <row r="315" spans="1:21" ht="24" x14ac:dyDescent="0.2">
      <c r="A315" s="115"/>
      <c r="B315" s="109" t="s">
        <v>40</v>
      </c>
      <c r="C315" s="110" t="s">
        <v>37</v>
      </c>
      <c r="D315" s="110" t="s">
        <v>37</v>
      </c>
      <c r="E315" s="110" t="s">
        <v>37</v>
      </c>
      <c r="F315" s="110"/>
      <c r="G315" s="111"/>
      <c r="H315" s="111"/>
      <c r="I315" s="111"/>
      <c r="J315" s="112" t="s">
        <v>37</v>
      </c>
      <c r="K315" s="136" t="s">
        <v>37</v>
      </c>
      <c r="L315" s="114" t="s">
        <v>37</v>
      </c>
      <c r="M315" s="114" t="s">
        <v>37</v>
      </c>
      <c r="N315" s="114" t="s">
        <v>37</v>
      </c>
      <c r="O315" s="114" t="s">
        <v>37</v>
      </c>
      <c r="P315" s="114" t="s">
        <v>37</v>
      </c>
      <c r="Q315" s="181" t="s">
        <v>37</v>
      </c>
      <c r="R315" s="176" t="s">
        <v>37</v>
      </c>
    </row>
    <row r="316" spans="1:21" x14ac:dyDescent="0.2">
      <c r="A316" s="115"/>
      <c r="B316" s="109" t="s">
        <v>41</v>
      </c>
      <c r="C316" s="110" t="s">
        <v>37</v>
      </c>
      <c r="D316" s="110" t="s">
        <v>37</v>
      </c>
      <c r="E316" s="110" t="s">
        <v>37</v>
      </c>
      <c r="F316" s="110"/>
      <c r="G316" s="111"/>
      <c r="H316" s="111"/>
      <c r="I316" s="111"/>
      <c r="J316" s="112" t="s">
        <v>37</v>
      </c>
      <c r="K316" s="136" t="s">
        <v>37</v>
      </c>
      <c r="L316" s="114" t="s">
        <v>37</v>
      </c>
      <c r="M316" s="114" t="s">
        <v>37</v>
      </c>
      <c r="N316" s="114" t="s">
        <v>37</v>
      </c>
      <c r="O316" s="114" t="s">
        <v>37</v>
      </c>
      <c r="P316" s="114" t="s">
        <v>37</v>
      </c>
      <c r="Q316" s="181" t="s">
        <v>37</v>
      </c>
      <c r="R316" s="176" t="s">
        <v>37</v>
      </c>
    </row>
    <row r="317" spans="1:21" x14ac:dyDescent="0.2">
      <c r="A317" s="115"/>
      <c r="B317" s="109" t="s">
        <v>42</v>
      </c>
      <c r="C317" s="110" t="s">
        <v>37</v>
      </c>
      <c r="D317" s="110" t="s">
        <v>37</v>
      </c>
      <c r="E317" s="110" t="s">
        <v>37</v>
      </c>
      <c r="F317" s="110"/>
      <c r="G317" s="111"/>
      <c r="H317" s="111"/>
      <c r="I317" s="111"/>
      <c r="J317" s="112" t="s">
        <v>37</v>
      </c>
      <c r="K317" s="136" t="s">
        <v>37</v>
      </c>
      <c r="L317" s="114" t="s">
        <v>37</v>
      </c>
      <c r="M317" s="114" t="s">
        <v>37</v>
      </c>
      <c r="N317" s="114" t="s">
        <v>37</v>
      </c>
      <c r="O317" s="114" t="s">
        <v>37</v>
      </c>
      <c r="P317" s="114" t="s">
        <v>37</v>
      </c>
      <c r="Q317" s="181" t="s">
        <v>37</v>
      </c>
      <c r="R317" s="176" t="s">
        <v>37</v>
      </c>
    </row>
    <row r="318" spans="1:21" x14ac:dyDescent="0.2">
      <c r="A318" s="115"/>
      <c r="B318" s="109" t="s">
        <v>43</v>
      </c>
      <c r="C318" s="110" t="s">
        <v>37</v>
      </c>
      <c r="D318" s="110" t="s">
        <v>37</v>
      </c>
      <c r="E318" s="110" t="s">
        <v>37</v>
      </c>
      <c r="F318" s="110"/>
      <c r="G318" s="111"/>
      <c r="H318" s="111"/>
      <c r="I318" s="111"/>
      <c r="J318" s="112" t="s">
        <v>37</v>
      </c>
      <c r="K318" s="136" t="s">
        <v>37</v>
      </c>
      <c r="L318" s="114" t="s">
        <v>37</v>
      </c>
      <c r="M318" s="114" t="s">
        <v>37</v>
      </c>
      <c r="N318" s="114" t="s">
        <v>37</v>
      </c>
      <c r="O318" s="114" t="s">
        <v>37</v>
      </c>
      <c r="P318" s="114" t="s">
        <v>37</v>
      </c>
      <c r="Q318" s="181" t="s">
        <v>37</v>
      </c>
      <c r="R318" s="176" t="s">
        <v>37</v>
      </c>
    </row>
    <row r="319" spans="1:21" ht="48" x14ac:dyDescent="0.2">
      <c r="A319" s="87" t="s">
        <v>1540</v>
      </c>
      <c r="B319" s="88" t="s">
        <v>408</v>
      </c>
      <c r="C319" s="89"/>
      <c r="D319" s="89"/>
      <c r="E319" s="90"/>
      <c r="F319" s="91">
        <f>F320+F328+F336+F344+F352+F360+F368+F376+F384+F392+F400+F408+F416+F424+F432+F440+F448+F456+F464+F472</f>
        <v>11256.1</v>
      </c>
      <c r="G319" s="92">
        <f t="shared" ref="G319:I319" si="33">G320+G328+G336+G344+G352+G360+G368+G376+G384+G392+G400+G408+G416+G424+G432+G440+G448+G456+G464+G472</f>
        <v>11608.300000000001</v>
      </c>
      <c r="H319" s="92">
        <f t="shared" si="33"/>
        <v>12280.800000000001</v>
      </c>
      <c r="I319" s="92">
        <f t="shared" si="33"/>
        <v>12875.9</v>
      </c>
      <c r="J319" s="93" t="s">
        <v>21</v>
      </c>
      <c r="K319" s="133" t="s">
        <v>1541</v>
      </c>
      <c r="L319" s="95" t="s">
        <v>409</v>
      </c>
      <c r="M319" s="96" t="s">
        <v>410</v>
      </c>
      <c r="N319" s="151">
        <v>630</v>
      </c>
      <c r="O319" s="151">
        <v>650</v>
      </c>
      <c r="P319" s="151">
        <v>670</v>
      </c>
      <c r="Q319" s="186" t="s">
        <v>21</v>
      </c>
      <c r="R319" s="131" t="s">
        <v>21</v>
      </c>
      <c r="S319" s="328" t="s">
        <v>1607</v>
      </c>
      <c r="T319" s="329"/>
      <c r="U319" s="329"/>
    </row>
    <row r="320" spans="1:21" ht="48" x14ac:dyDescent="0.2">
      <c r="A320" s="105" t="s">
        <v>411</v>
      </c>
      <c r="B320" s="116" t="s">
        <v>412</v>
      </c>
      <c r="C320" s="101" t="s">
        <v>413</v>
      </c>
      <c r="D320" s="101">
        <v>9</v>
      </c>
      <c r="E320" s="101" t="s">
        <v>1464</v>
      </c>
      <c r="F320" s="102">
        <f>SUM(F321:F327)</f>
        <v>2230.4</v>
      </c>
      <c r="G320" s="103">
        <f>SUM(G321:G327)</f>
        <v>2424</v>
      </c>
      <c r="H320" s="103">
        <f>SUM(H321:H327)</f>
        <v>2424</v>
      </c>
      <c r="I320" s="117">
        <f>SUM(I321:I327)</f>
        <v>2424</v>
      </c>
      <c r="J320" s="118" t="s">
        <v>21</v>
      </c>
      <c r="K320" s="105" t="s">
        <v>414</v>
      </c>
      <c r="L320" s="106" t="s">
        <v>415</v>
      </c>
      <c r="M320" s="107" t="s">
        <v>124</v>
      </c>
      <c r="N320" s="234" t="s">
        <v>416</v>
      </c>
      <c r="O320" s="234" t="s">
        <v>416</v>
      </c>
      <c r="P320" s="235" t="s">
        <v>416</v>
      </c>
      <c r="Q320" s="183" t="s">
        <v>21</v>
      </c>
      <c r="R320" s="131">
        <f>(G320-F320)/F320</f>
        <v>8.6800573888091773E-2</v>
      </c>
      <c r="S320" s="330" t="s">
        <v>1219</v>
      </c>
      <c r="T320" s="331"/>
      <c r="U320" s="331"/>
    </row>
    <row r="321" spans="1:21" ht="24" x14ac:dyDescent="0.2">
      <c r="A321" s="108"/>
      <c r="B321" s="109" t="s">
        <v>36</v>
      </c>
      <c r="C321" s="110" t="s">
        <v>37</v>
      </c>
      <c r="D321" s="110" t="s">
        <v>37</v>
      </c>
      <c r="E321" s="110" t="s">
        <v>37</v>
      </c>
      <c r="F321" s="110"/>
      <c r="G321" s="111"/>
      <c r="H321" s="111"/>
      <c r="I321" s="111"/>
      <c r="J321" s="112" t="s">
        <v>37</v>
      </c>
      <c r="K321" s="136" t="s">
        <v>37</v>
      </c>
      <c r="L321" s="114" t="s">
        <v>37</v>
      </c>
      <c r="M321" s="114" t="s">
        <v>37</v>
      </c>
      <c r="N321" s="114" t="s">
        <v>37</v>
      </c>
      <c r="O321" s="114" t="s">
        <v>37</v>
      </c>
      <c r="P321" s="114" t="s">
        <v>37</v>
      </c>
      <c r="Q321" s="181" t="s">
        <v>37</v>
      </c>
      <c r="R321" s="176" t="s">
        <v>37</v>
      </c>
      <c r="S321" s="412"/>
      <c r="T321" s="413"/>
      <c r="U321" s="413"/>
    </row>
    <row r="322" spans="1:21" ht="24" x14ac:dyDescent="0.2">
      <c r="A322" s="115"/>
      <c r="B322" s="109" t="s">
        <v>38</v>
      </c>
      <c r="C322" s="110" t="s">
        <v>37</v>
      </c>
      <c r="D322" s="110" t="s">
        <v>37</v>
      </c>
      <c r="E322" s="110" t="s">
        <v>37</v>
      </c>
      <c r="F322" s="110"/>
      <c r="G322" s="111"/>
      <c r="H322" s="111"/>
      <c r="I322" s="111"/>
      <c r="J322" s="112" t="s">
        <v>37</v>
      </c>
      <c r="K322" s="136" t="s">
        <v>37</v>
      </c>
      <c r="L322" s="114" t="s">
        <v>37</v>
      </c>
      <c r="M322" s="114" t="s">
        <v>37</v>
      </c>
      <c r="N322" s="114" t="s">
        <v>37</v>
      </c>
      <c r="O322" s="114" t="s">
        <v>37</v>
      </c>
      <c r="P322" s="114" t="s">
        <v>37</v>
      </c>
      <c r="Q322" s="181" t="s">
        <v>37</v>
      </c>
      <c r="R322" s="176" t="s">
        <v>37</v>
      </c>
    </row>
    <row r="323" spans="1:21" x14ac:dyDescent="0.2">
      <c r="A323" s="115"/>
      <c r="B323" s="109" t="s">
        <v>39</v>
      </c>
      <c r="C323" s="110" t="s">
        <v>37</v>
      </c>
      <c r="D323" s="110" t="s">
        <v>37</v>
      </c>
      <c r="E323" s="110" t="s">
        <v>37</v>
      </c>
      <c r="F323" s="110"/>
      <c r="G323" s="111"/>
      <c r="H323" s="111"/>
      <c r="I323" s="111"/>
      <c r="J323" s="112" t="s">
        <v>37</v>
      </c>
      <c r="K323" s="136" t="s">
        <v>37</v>
      </c>
      <c r="L323" s="114" t="s">
        <v>37</v>
      </c>
      <c r="M323" s="114" t="s">
        <v>37</v>
      </c>
      <c r="N323" s="114" t="s">
        <v>37</v>
      </c>
      <c r="O323" s="114" t="s">
        <v>37</v>
      </c>
      <c r="P323" s="114" t="s">
        <v>37</v>
      </c>
      <c r="Q323" s="181" t="s">
        <v>37</v>
      </c>
      <c r="R323" s="176" t="s">
        <v>37</v>
      </c>
    </row>
    <row r="324" spans="1:21" ht="24" x14ac:dyDescent="0.2">
      <c r="A324" s="115"/>
      <c r="B324" s="109" t="s">
        <v>40</v>
      </c>
      <c r="C324" s="110" t="s">
        <v>37</v>
      </c>
      <c r="D324" s="110" t="s">
        <v>37</v>
      </c>
      <c r="E324" s="110" t="s">
        <v>37</v>
      </c>
      <c r="F324" s="110"/>
      <c r="G324" s="111"/>
      <c r="H324" s="111"/>
      <c r="I324" s="111"/>
      <c r="J324" s="112" t="s">
        <v>37</v>
      </c>
      <c r="K324" s="136" t="s">
        <v>37</v>
      </c>
      <c r="L324" s="114" t="s">
        <v>37</v>
      </c>
      <c r="M324" s="114" t="s">
        <v>37</v>
      </c>
      <c r="N324" s="114" t="s">
        <v>37</v>
      </c>
      <c r="O324" s="114" t="s">
        <v>37</v>
      </c>
      <c r="P324" s="114" t="s">
        <v>37</v>
      </c>
      <c r="Q324" s="181" t="s">
        <v>37</v>
      </c>
      <c r="R324" s="176" t="s">
        <v>37</v>
      </c>
    </row>
    <row r="325" spans="1:21" x14ac:dyDescent="0.2">
      <c r="A325" s="115"/>
      <c r="B325" s="109" t="s">
        <v>41</v>
      </c>
      <c r="C325" s="110" t="s">
        <v>37</v>
      </c>
      <c r="D325" s="110" t="s">
        <v>37</v>
      </c>
      <c r="E325" s="110" t="s">
        <v>37</v>
      </c>
      <c r="F325" s="110"/>
      <c r="G325" s="111"/>
      <c r="H325" s="111"/>
      <c r="I325" s="111"/>
      <c r="J325" s="112" t="s">
        <v>37</v>
      </c>
      <c r="K325" s="136" t="s">
        <v>37</v>
      </c>
      <c r="L325" s="114" t="s">
        <v>37</v>
      </c>
      <c r="M325" s="114" t="s">
        <v>37</v>
      </c>
      <c r="N325" s="114" t="s">
        <v>37</v>
      </c>
      <c r="O325" s="114" t="s">
        <v>37</v>
      </c>
      <c r="P325" s="114" t="s">
        <v>37</v>
      </c>
      <c r="Q325" s="181" t="s">
        <v>37</v>
      </c>
      <c r="R325" s="176" t="s">
        <v>37</v>
      </c>
    </row>
    <row r="326" spans="1:21" x14ac:dyDescent="0.2">
      <c r="A326" s="115"/>
      <c r="B326" s="109" t="s">
        <v>42</v>
      </c>
      <c r="C326" s="110" t="s">
        <v>37</v>
      </c>
      <c r="D326" s="110" t="s">
        <v>37</v>
      </c>
      <c r="E326" s="110" t="s">
        <v>37</v>
      </c>
      <c r="F326" s="110"/>
      <c r="G326" s="111"/>
      <c r="H326" s="111"/>
      <c r="I326" s="111"/>
      <c r="J326" s="112" t="s">
        <v>37</v>
      </c>
      <c r="K326" s="136" t="s">
        <v>37</v>
      </c>
      <c r="L326" s="114" t="s">
        <v>37</v>
      </c>
      <c r="M326" s="114" t="s">
        <v>37</v>
      </c>
      <c r="N326" s="114" t="s">
        <v>37</v>
      </c>
      <c r="O326" s="114" t="s">
        <v>37</v>
      </c>
      <c r="P326" s="114" t="s">
        <v>37</v>
      </c>
      <c r="Q326" s="181" t="s">
        <v>37</v>
      </c>
      <c r="R326" s="176" t="s">
        <v>37</v>
      </c>
    </row>
    <row r="327" spans="1:21" x14ac:dyDescent="0.2">
      <c r="A327" s="115"/>
      <c r="B327" s="109" t="s">
        <v>43</v>
      </c>
      <c r="C327" s="110" t="s">
        <v>37</v>
      </c>
      <c r="D327" s="110" t="s">
        <v>37</v>
      </c>
      <c r="E327" s="110" t="s">
        <v>37</v>
      </c>
      <c r="F327" s="110">
        <v>2230.4</v>
      </c>
      <c r="G327" s="111">
        <v>2424</v>
      </c>
      <c r="H327" s="111">
        <v>2424</v>
      </c>
      <c r="I327" s="111">
        <v>2424</v>
      </c>
      <c r="J327" s="112" t="s">
        <v>37</v>
      </c>
      <c r="K327" s="136" t="s">
        <v>37</v>
      </c>
      <c r="L327" s="114" t="s">
        <v>37</v>
      </c>
      <c r="M327" s="114" t="s">
        <v>37</v>
      </c>
      <c r="N327" s="114" t="s">
        <v>37</v>
      </c>
      <c r="O327" s="114" t="s">
        <v>37</v>
      </c>
      <c r="P327" s="114" t="s">
        <v>37</v>
      </c>
      <c r="Q327" s="181" t="s">
        <v>37</v>
      </c>
      <c r="R327" s="176" t="s">
        <v>37</v>
      </c>
    </row>
    <row r="328" spans="1:21" ht="36.75" customHeight="1" x14ac:dyDescent="0.2">
      <c r="A328" s="119" t="s">
        <v>1804</v>
      </c>
      <c r="B328" s="116" t="s">
        <v>419</v>
      </c>
      <c r="C328" s="101" t="s">
        <v>420</v>
      </c>
      <c r="D328" s="101">
        <v>9</v>
      </c>
      <c r="E328" s="101" t="s">
        <v>1466</v>
      </c>
      <c r="F328" s="102">
        <f>SUM(F329:F335)</f>
        <v>1530.5</v>
      </c>
      <c r="G328" s="103">
        <f>SUM(G329:G335)</f>
        <v>1240</v>
      </c>
      <c r="H328" s="103">
        <f>SUM(H329:H335)</f>
        <v>1740</v>
      </c>
      <c r="I328" s="117">
        <f>SUM(I329:I335)</f>
        <v>2240</v>
      </c>
      <c r="J328" s="118" t="s">
        <v>21</v>
      </c>
      <c r="K328" s="105" t="s">
        <v>418</v>
      </c>
      <c r="L328" s="106" t="s">
        <v>422</v>
      </c>
      <c r="M328" s="107" t="s">
        <v>124</v>
      </c>
      <c r="N328" s="234" t="s">
        <v>423</v>
      </c>
      <c r="O328" s="234" t="s">
        <v>423</v>
      </c>
      <c r="P328" s="235" t="s">
        <v>423</v>
      </c>
      <c r="Q328" s="183" t="s">
        <v>21</v>
      </c>
      <c r="R328" s="131">
        <f>(G328-F328)/F328</f>
        <v>-0.18980725253185235</v>
      </c>
    </row>
    <row r="329" spans="1:21" ht="24" customHeight="1" x14ac:dyDescent="0.2">
      <c r="A329" s="108"/>
      <c r="B329" s="109" t="s">
        <v>36</v>
      </c>
      <c r="C329" s="110" t="s">
        <v>37</v>
      </c>
      <c r="D329" s="110" t="s">
        <v>37</v>
      </c>
      <c r="E329" s="110" t="s">
        <v>37</v>
      </c>
      <c r="F329" s="110">
        <v>505</v>
      </c>
      <c r="G329" s="111">
        <v>1240</v>
      </c>
      <c r="H329" s="111">
        <v>1740</v>
      </c>
      <c r="I329" s="111">
        <v>2240</v>
      </c>
      <c r="J329" s="112" t="s">
        <v>37</v>
      </c>
      <c r="K329" s="136" t="s">
        <v>37</v>
      </c>
      <c r="L329" s="114" t="s">
        <v>37</v>
      </c>
      <c r="M329" s="114" t="s">
        <v>37</v>
      </c>
      <c r="N329" s="114" t="s">
        <v>37</v>
      </c>
      <c r="O329" s="114" t="s">
        <v>37</v>
      </c>
      <c r="P329" s="114" t="s">
        <v>37</v>
      </c>
      <c r="Q329" s="181" t="s">
        <v>37</v>
      </c>
      <c r="R329" s="176" t="s">
        <v>37</v>
      </c>
    </row>
    <row r="330" spans="1:21" ht="24" x14ac:dyDescent="0.2">
      <c r="A330" s="115"/>
      <c r="B330" s="109" t="s">
        <v>38</v>
      </c>
      <c r="C330" s="110" t="s">
        <v>37</v>
      </c>
      <c r="D330" s="110" t="s">
        <v>37</v>
      </c>
      <c r="E330" s="110" t="s">
        <v>37</v>
      </c>
      <c r="F330" s="110">
        <v>1025.5</v>
      </c>
      <c r="G330" s="111"/>
      <c r="H330" s="111"/>
      <c r="I330" s="111"/>
      <c r="J330" s="112" t="s">
        <v>37</v>
      </c>
      <c r="K330" s="136" t="s">
        <v>37</v>
      </c>
      <c r="L330" s="114" t="s">
        <v>37</v>
      </c>
      <c r="M330" s="114" t="s">
        <v>37</v>
      </c>
      <c r="N330" s="114" t="s">
        <v>37</v>
      </c>
      <c r="O330" s="114" t="s">
        <v>37</v>
      </c>
      <c r="P330" s="114" t="s">
        <v>37</v>
      </c>
      <c r="Q330" s="181" t="s">
        <v>37</v>
      </c>
      <c r="R330" s="176" t="s">
        <v>37</v>
      </c>
    </row>
    <row r="331" spans="1:21" x14ac:dyDescent="0.2">
      <c r="A331" s="115"/>
      <c r="B331" s="109" t="s">
        <v>39</v>
      </c>
      <c r="C331" s="110" t="s">
        <v>37</v>
      </c>
      <c r="D331" s="110" t="s">
        <v>37</v>
      </c>
      <c r="E331" s="110" t="s">
        <v>37</v>
      </c>
      <c r="F331" s="110"/>
      <c r="G331" s="111"/>
      <c r="H331" s="111"/>
      <c r="I331" s="111"/>
      <c r="J331" s="112" t="s">
        <v>37</v>
      </c>
      <c r="K331" s="136" t="s">
        <v>37</v>
      </c>
      <c r="L331" s="114" t="s">
        <v>37</v>
      </c>
      <c r="M331" s="114" t="s">
        <v>37</v>
      </c>
      <c r="N331" s="114" t="s">
        <v>37</v>
      </c>
      <c r="O331" s="114" t="s">
        <v>37</v>
      </c>
      <c r="P331" s="114" t="s">
        <v>37</v>
      </c>
      <c r="Q331" s="181" t="s">
        <v>37</v>
      </c>
      <c r="R331" s="176" t="s">
        <v>37</v>
      </c>
    </row>
    <row r="332" spans="1:21" ht="24" x14ac:dyDescent="0.2">
      <c r="A332" s="115"/>
      <c r="B332" s="109" t="s">
        <v>40</v>
      </c>
      <c r="C332" s="110" t="s">
        <v>37</v>
      </c>
      <c r="D332" s="110" t="s">
        <v>37</v>
      </c>
      <c r="E332" s="110" t="s">
        <v>37</v>
      </c>
      <c r="F332" s="110"/>
      <c r="G332" s="111"/>
      <c r="H332" s="111"/>
      <c r="I332" s="111"/>
      <c r="J332" s="112" t="s">
        <v>37</v>
      </c>
      <c r="K332" s="136" t="s">
        <v>37</v>
      </c>
      <c r="L332" s="114" t="s">
        <v>37</v>
      </c>
      <c r="M332" s="114" t="s">
        <v>37</v>
      </c>
      <c r="N332" s="114" t="s">
        <v>37</v>
      </c>
      <c r="O332" s="114" t="s">
        <v>37</v>
      </c>
      <c r="P332" s="114" t="s">
        <v>37</v>
      </c>
      <c r="Q332" s="181" t="s">
        <v>37</v>
      </c>
      <c r="R332" s="176" t="s">
        <v>37</v>
      </c>
    </row>
    <row r="333" spans="1:21" x14ac:dyDescent="0.2">
      <c r="A333" s="115"/>
      <c r="B333" s="109" t="s">
        <v>41</v>
      </c>
      <c r="C333" s="110" t="s">
        <v>37</v>
      </c>
      <c r="D333" s="110" t="s">
        <v>37</v>
      </c>
      <c r="E333" s="110" t="s">
        <v>37</v>
      </c>
      <c r="F333" s="110"/>
      <c r="G333" s="111"/>
      <c r="H333" s="111"/>
      <c r="I333" s="111"/>
      <c r="J333" s="112" t="s">
        <v>37</v>
      </c>
      <c r="K333" s="136" t="s">
        <v>37</v>
      </c>
      <c r="L333" s="114" t="s">
        <v>37</v>
      </c>
      <c r="M333" s="114" t="s">
        <v>37</v>
      </c>
      <c r="N333" s="114" t="s">
        <v>37</v>
      </c>
      <c r="O333" s="114" t="s">
        <v>37</v>
      </c>
      <c r="P333" s="114" t="s">
        <v>37</v>
      </c>
      <c r="Q333" s="181" t="s">
        <v>37</v>
      </c>
      <c r="R333" s="176" t="s">
        <v>37</v>
      </c>
    </row>
    <row r="334" spans="1:21" x14ac:dyDescent="0.2">
      <c r="A334" s="115"/>
      <c r="B334" s="109" t="s">
        <v>42</v>
      </c>
      <c r="C334" s="110" t="s">
        <v>37</v>
      </c>
      <c r="D334" s="110" t="s">
        <v>37</v>
      </c>
      <c r="E334" s="110" t="s">
        <v>37</v>
      </c>
      <c r="F334" s="110"/>
      <c r="G334" s="111"/>
      <c r="H334" s="111"/>
      <c r="I334" s="111"/>
      <c r="J334" s="112" t="s">
        <v>37</v>
      </c>
      <c r="K334" s="136" t="s">
        <v>37</v>
      </c>
      <c r="L334" s="114" t="s">
        <v>37</v>
      </c>
      <c r="M334" s="114" t="s">
        <v>37</v>
      </c>
      <c r="N334" s="114" t="s">
        <v>37</v>
      </c>
      <c r="O334" s="114" t="s">
        <v>37</v>
      </c>
      <c r="P334" s="114" t="s">
        <v>37</v>
      </c>
      <c r="Q334" s="181" t="s">
        <v>37</v>
      </c>
      <c r="R334" s="176" t="s">
        <v>37</v>
      </c>
    </row>
    <row r="335" spans="1:21" x14ac:dyDescent="0.2">
      <c r="A335" s="115"/>
      <c r="B335" s="109" t="s">
        <v>43</v>
      </c>
      <c r="C335" s="110" t="s">
        <v>37</v>
      </c>
      <c r="D335" s="110" t="s">
        <v>37</v>
      </c>
      <c r="E335" s="110" t="s">
        <v>37</v>
      </c>
      <c r="F335" s="110"/>
      <c r="G335" s="111"/>
      <c r="H335" s="111"/>
      <c r="I335" s="111"/>
      <c r="J335" s="112" t="s">
        <v>37</v>
      </c>
      <c r="K335" s="136" t="s">
        <v>37</v>
      </c>
      <c r="L335" s="114" t="s">
        <v>37</v>
      </c>
      <c r="M335" s="114" t="s">
        <v>37</v>
      </c>
      <c r="N335" s="114" t="s">
        <v>37</v>
      </c>
      <c r="O335" s="114" t="s">
        <v>37</v>
      </c>
      <c r="P335" s="114" t="s">
        <v>37</v>
      </c>
      <c r="Q335" s="181" t="s">
        <v>37</v>
      </c>
      <c r="R335" s="176" t="s">
        <v>37</v>
      </c>
    </row>
    <row r="336" spans="1:21" ht="36.75" customHeight="1" x14ac:dyDescent="0.2">
      <c r="A336" s="119" t="s">
        <v>1805</v>
      </c>
      <c r="B336" s="116" t="s">
        <v>424</v>
      </c>
      <c r="C336" s="101" t="s">
        <v>425</v>
      </c>
      <c r="D336" s="101">
        <v>9</v>
      </c>
      <c r="E336" s="101" t="s">
        <v>1467</v>
      </c>
      <c r="F336" s="102">
        <f>SUM(F337:F343)</f>
        <v>882.69999999999993</v>
      </c>
      <c r="G336" s="103">
        <f>SUM(G337:G343)</f>
        <v>1180</v>
      </c>
      <c r="H336" s="103">
        <f>SUM(H337:H343)</f>
        <v>1180</v>
      </c>
      <c r="I336" s="117">
        <f>SUM(I337:I343)</f>
        <v>1180</v>
      </c>
      <c r="J336" s="118" t="s">
        <v>21</v>
      </c>
      <c r="K336" s="105" t="s">
        <v>421</v>
      </c>
      <c r="L336" s="106" t="s">
        <v>427</v>
      </c>
      <c r="M336" s="107" t="s">
        <v>124</v>
      </c>
      <c r="N336" s="234" t="s">
        <v>428</v>
      </c>
      <c r="O336" s="234" t="s">
        <v>429</v>
      </c>
      <c r="P336" s="235" t="s">
        <v>429</v>
      </c>
      <c r="Q336" s="183" t="s">
        <v>21</v>
      </c>
      <c r="R336" s="131">
        <f>(G336-F336)/F336</f>
        <v>0.33680752237453276</v>
      </c>
    </row>
    <row r="337" spans="1:21" ht="24" customHeight="1" x14ac:dyDescent="0.2">
      <c r="A337" s="108"/>
      <c r="B337" s="109" t="s">
        <v>36</v>
      </c>
      <c r="C337" s="110" t="s">
        <v>37</v>
      </c>
      <c r="D337" s="110" t="s">
        <v>37</v>
      </c>
      <c r="E337" s="110" t="s">
        <v>37</v>
      </c>
      <c r="F337" s="110">
        <v>188.4</v>
      </c>
      <c r="G337" s="111">
        <v>1180</v>
      </c>
      <c r="H337" s="111">
        <v>1180</v>
      </c>
      <c r="I337" s="111">
        <v>1180</v>
      </c>
      <c r="J337" s="112" t="s">
        <v>37</v>
      </c>
      <c r="K337" s="136" t="s">
        <v>37</v>
      </c>
      <c r="L337" s="114" t="s">
        <v>37</v>
      </c>
      <c r="M337" s="114" t="s">
        <v>37</v>
      </c>
      <c r="N337" s="114" t="s">
        <v>37</v>
      </c>
      <c r="O337" s="114" t="s">
        <v>37</v>
      </c>
      <c r="P337" s="114" t="s">
        <v>37</v>
      </c>
      <c r="Q337" s="181" t="s">
        <v>37</v>
      </c>
      <c r="R337" s="176" t="s">
        <v>37</v>
      </c>
    </row>
    <row r="338" spans="1:21" ht="24" x14ac:dyDescent="0.2">
      <c r="A338" s="115"/>
      <c r="B338" s="109" t="s">
        <v>38</v>
      </c>
      <c r="C338" s="110" t="s">
        <v>37</v>
      </c>
      <c r="D338" s="110" t="s">
        <v>37</v>
      </c>
      <c r="E338" s="110" t="s">
        <v>37</v>
      </c>
      <c r="F338" s="110">
        <v>694.3</v>
      </c>
      <c r="G338" s="111"/>
      <c r="H338" s="111"/>
      <c r="I338" s="111"/>
      <c r="J338" s="112" t="s">
        <v>37</v>
      </c>
      <c r="K338" s="136" t="s">
        <v>37</v>
      </c>
      <c r="L338" s="114" t="s">
        <v>37</v>
      </c>
      <c r="M338" s="114" t="s">
        <v>37</v>
      </c>
      <c r="N338" s="114" t="s">
        <v>37</v>
      </c>
      <c r="O338" s="114" t="s">
        <v>37</v>
      </c>
      <c r="P338" s="114" t="s">
        <v>37</v>
      </c>
      <c r="Q338" s="181" t="s">
        <v>37</v>
      </c>
      <c r="R338" s="176" t="s">
        <v>37</v>
      </c>
    </row>
    <row r="339" spans="1:21" x14ac:dyDescent="0.2">
      <c r="A339" s="115"/>
      <c r="B339" s="109" t="s">
        <v>39</v>
      </c>
      <c r="C339" s="110" t="s">
        <v>37</v>
      </c>
      <c r="D339" s="110" t="s">
        <v>37</v>
      </c>
      <c r="E339" s="110" t="s">
        <v>37</v>
      </c>
      <c r="F339" s="110"/>
      <c r="G339" s="111"/>
      <c r="H339" s="111"/>
      <c r="I339" s="111"/>
      <c r="J339" s="112" t="s">
        <v>37</v>
      </c>
      <c r="K339" s="136" t="s">
        <v>37</v>
      </c>
      <c r="L339" s="114" t="s">
        <v>37</v>
      </c>
      <c r="M339" s="114" t="s">
        <v>37</v>
      </c>
      <c r="N339" s="114" t="s">
        <v>37</v>
      </c>
      <c r="O339" s="114" t="s">
        <v>37</v>
      </c>
      <c r="P339" s="114" t="s">
        <v>37</v>
      </c>
      <c r="Q339" s="181" t="s">
        <v>37</v>
      </c>
      <c r="R339" s="176" t="s">
        <v>37</v>
      </c>
    </row>
    <row r="340" spans="1:21" ht="24" x14ac:dyDescent="0.2">
      <c r="A340" s="115"/>
      <c r="B340" s="109" t="s">
        <v>40</v>
      </c>
      <c r="C340" s="110" t="s">
        <v>37</v>
      </c>
      <c r="D340" s="110" t="s">
        <v>37</v>
      </c>
      <c r="E340" s="110" t="s">
        <v>37</v>
      </c>
      <c r="F340" s="110"/>
      <c r="G340" s="111"/>
      <c r="H340" s="111"/>
      <c r="I340" s="111"/>
      <c r="J340" s="112" t="s">
        <v>37</v>
      </c>
      <c r="K340" s="136" t="s">
        <v>37</v>
      </c>
      <c r="L340" s="114" t="s">
        <v>37</v>
      </c>
      <c r="M340" s="114" t="s">
        <v>37</v>
      </c>
      <c r="N340" s="114" t="s">
        <v>37</v>
      </c>
      <c r="O340" s="114" t="s">
        <v>37</v>
      </c>
      <c r="P340" s="114" t="s">
        <v>37</v>
      </c>
      <c r="Q340" s="181" t="s">
        <v>37</v>
      </c>
      <c r="R340" s="176" t="s">
        <v>37</v>
      </c>
    </row>
    <row r="341" spans="1:21" x14ac:dyDescent="0.2">
      <c r="A341" s="115"/>
      <c r="B341" s="109" t="s">
        <v>41</v>
      </c>
      <c r="C341" s="110" t="s">
        <v>37</v>
      </c>
      <c r="D341" s="110" t="s">
        <v>37</v>
      </c>
      <c r="E341" s="110" t="s">
        <v>37</v>
      </c>
      <c r="F341" s="110"/>
      <c r="G341" s="111"/>
      <c r="H341" s="111"/>
      <c r="I341" s="111"/>
      <c r="J341" s="112" t="s">
        <v>37</v>
      </c>
      <c r="K341" s="136" t="s">
        <v>37</v>
      </c>
      <c r="L341" s="114" t="s">
        <v>37</v>
      </c>
      <c r="M341" s="114" t="s">
        <v>37</v>
      </c>
      <c r="N341" s="114" t="s">
        <v>37</v>
      </c>
      <c r="O341" s="114" t="s">
        <v>37</v>
      </c>
      <c r="P341" s="114" t="s">
        <v>37</v>
      </c>
      <c r="Q341" s="181" t="s">
        <v>37</v>
      </c>
      <c r="R341" s="176" t="s">
        <v>37</v>
      </c>
    </row>
    <row r="342" spans="1:21" x14ac:dyDescent="0.2">
      <c r="A342" s="115"/>
      <c r="B342" s="109" t="s">
        <v>42</v>
      </c>
      <c r="C342" s="110" t="s">
        <v>37</v>
      </c>
      <c r="D342" s="110" t="s">
        <v>37</v>
      </c>
      <c r="E342" s="110" t="s">
        <v>37</v>
      </c>
      <c r="F342" s="110"/>
      <c r="G342" s="111"/>
      <c r="H342" s="111"/>
      <c r="I342" s="111"/>
      <c r="J342" s="112" t="s">
        <v>37</v>
      </c>
      <c r="K342" s="136" t="s">
        <v>37</v>
      </c>
      <c r="L342" s="114" t="s">
        <v>37</v>
      </c>
      <c r="M342" s="114" t="s">
        <v>37</v>
      </c>
      <c r="N342" s="114" t="s">
        <v>37</v>
      </c>
      <c r="O342" s="114" t="s">
        <v>37</v>
      </c>
      <c r="P342" s="114" t="s">
        <v>37</v>
      </c>
      <c r="Q342" s="181" t="s">
        <v>37</v>
      </c>
      <c r="R342" s="176" t="s">
        <v>37</v>
      </c>
    </row>
    <row r="343" spans="1:21" x14ac:dyDescent="0.2">
      <c r="A343" s="115"/>
      <c r="B343" s="109" t="s">
        <v>43</v>
      </c>
      <c r="C343" s="110" t="s">
        <v>37</v>
      </c>
      <c r="D343" s="110" t="s">
        <v>37</v>
      </c>
      <c r="E343" s="110" t="s">
        <v>37</v>
      </c>
      <c r="F343" s="110"/>
      <c r="G343" s="111"/>
      <c r="H343" s="111"/>
      <c r="I343" s="111"/>
      <c r="J343" s="112" t="s">
        <v>37</v>
      </c>
      <c r="K343" s="136" t="s">
        <v>37</v>
      </c>
      <c r="L343" s="114" t="s">
        <v>37</v>
      </c>
      <c r="M343" s="114" t="s">
        <v>37</v>
      </c>
      <c r="N343" s="114" t="s">
        <v>37</v>
      </c>
      <c r="O343" s="114" t="s">
        <v>37</v>
      </c>
      <c r="P343" s="114" t="s">
        <v>37</v>
      </c>
      <c r="Q343" s="181" t="s">
        <v>37</v>
      </c>
      <c r="R343" s="176" t="s">
        <v>37</v>
      </c>
    </row>
    <row r="344" spans="1:21" ht="32.25" customHeight="1" x14ac:dyDescent="0.2">
      <c r="A344" s="105" t="s">
        <v>1237</v>
      </c>
      <c r="B344" s="116" t="s">
        <v>431</v>
      </c>
      <c r="C344" s="101" t="s">
        <v>432</v>
      </c>
      <c r="D344" s="101">
        <v>9</v>
      </c>
      <c r="E344" s="101" t="s">
        <v>433</v>
      </c>
      <c r="F344" s="102">
        <f>SUM(F345:F351)</f>
        <v>186</v>
      </c>
      <c r="G344" s="103">
        <f>SUM(G345:G351)</f>
        <v>210.7</v>
      </c>
      <c r="H344" s="103">
        <f>SUM(H345:H351)</f>
        <v>221.2</v>
      </c>
      <c r="I344" s="117">
        <f>SUM(I345:I351)</f>
        <v>232.2</v>
      </c>
      <c r="J344" s="118" t="s">
        <v>21</v>
      </c>
      <c r="K344" s="105" t="s">
        <v>426</v>
      </c>
      <c r="L344" s="106" t="s">
        <v>435</v>
      </c>
      <c r="M344" s="107" t="s">
        <v>124</v>
      </c>
      <c r="N344" s="234" t="s">
        <v>724</v>
      </c>
      <c r="O344" s="234" t="s">
        <v>724</v>
      </c>
      <c r="P344" s="235" t="s">
        <v>724</v>
      </c>
      <c r="Q344" s="183" t="s">
        <v>21</v>
      </c>
      <c r="R344" s="131">
        <f>(G344-F344)/F344</f>
        <v>0.13279569892473111</v>
      </c>
      <c r="S344" s="330" t="s">
        <v>1236</v>
      </c>
      <c r="T344" s="331"/>
      <c r="U344" s="331"/>
    </row>
    <row r="345" spans="1:21" ht="24" x14ac:dyDescent="0.2">
      <c r="A345" s="108"/>
      <c r="B345" s="109" t="s">
        <v>36</v>
      </c>
      <c r="C345" s="110" t="s">
        <v>37</v>
      </c>
      <c r="D345" s="110" t="s">
        <v>37</v>
      </c>
      <c r="E345" s="110" t="s">
        <v>37</v>
      </c>
      <c r="F345" s="110">
        <v>0.5</v>
      </c>
      <c r="G345" s="111">
        <v>0.5</v>
      </c>
      <c r="H345" s="111">
        <v>0.5</v>
      </c>
      <c r="I345" s="111">
        <v>0.5</v>
      </c>
      <c r="J345" s="112" t="s">
        <v>37</v>
      </c>
      <c r="K345" s="136" t="s">
        <v>37</v>
      </c>
      <c r="L345" s="114" t="s">
        <v>37</v>
      </c>
      <c r="M345" s="114" t="s">
        <v>37</v>
      </c>
      <c r="N345" s="114" t="s">
        <v>37</v>
      </c>
      <c r="O345" s="114" t="s">
        <v>37</v>
      </c>
      <c r="P345" s="114" t="s">
        <v>37</v>
      </c>
      <c r="Q345" s="181" t="s">
        <v>37</v>
      </c>
      <c r="R345" s="176" t="s">
        <v>37</v>
      </c>
      <c r="S345" s="330" t="s">
        <v>177</v>
      </c>
      <c r="T345" s="331"/>
      <c r="U345" s="331"/>
    </row>
    <row r="346" spans="1:21" ht="24" x14ac:dyDescent="0.2">
      <c r="A346" s="115"/>
      <c r="B346" s="109" t="s">
        <v>38</v>
      </c>
      <c r="C346" s="110" t="s">
        <v>37</v>
      </c>
      <c r="D346" s="110" t="s">
        <v>37</v>
      </c>
      <c r="E346" s="110" t="s">
        <v>37</v>
      </c>
      <c r="F346" s="110">
        <v>185.5</v>
      </c>
      <c r="G346" s="111">
        <v>210.2</v>
      </c>
      <c r="H346" s="111">
        <v>220.7</v>
      </c>
      <c r="I346" s="111">
        <v>231.7</v>
      </c>
      <c r="J346" s="112" t="s">
        <v>37</v>
      </c>
      <c r="K346" s="136" t="s">
        <v>37</v>
      </c>
      <c r="L346" s="114" t="s">
        <v>37</v>
      </c>
      <c r="M346" s="114" t="s">
        <v>37</v>
      </c>
      <c r="N346" s="114" t="s">
        <v>37</v>
      </c>
      <c r="O346" s="114" t="s">
        <v>37</v>
      </c>
      <c r="P346" s="114" t="s">
        <v>37</v>
      </c>
      <c r="Q346" s="181" t="s">
        <v>37</v>
      </c>
      <c r="R346" s="176" t="s">
        <v>37</v>
      </c>
      <c r="S346" s="412"/>
      <c r="T346" s="413"/>
      <c r="U346" s="413"/>
    </row>
    <row r="347" spans="1:21" x14ac:dyDescent="0.2">
      <c r="A347" s="115"/>
      <c r="B347" s="109" t="s">
        <v>39</v>
      </c>
      <c r="C347" s="110" t="s">
        <v>37</v>
      </c>
      <c r="D347" s="110" t="s">
        <v>37</v>
      </c>
      <c r="E347" s="110" t="s">
        <v>37</v>
      </c>
      <c r="F347" s="110"/>
      <c r="G347" s="111"/>
      <c r="H347" s="111"/>
      <c r="I347" s="111"/>
      <c r="J347" s="112" t="s">
        <v>37</v>
      </c>
      <c r="K347" s="136" t="s">
        <v>37</v>
      </c>
      <c r="L347" s="114" t="s">
        <v>37</v>
      </c>
      <c r="M347" s="114" t="s">
        <v>37</v>
      </c>
      <c r="N347" s="114" t="s">
        <v>37</v>
      </c>
      <c r="O347" s="114" t="s">
        <v>37</v>
      </c>
      <c r="P347" s="114" t="s">
        <v>37</v>
      </c>
      <c r="Q347" s="181" t="s">
        <v>37</v>
      </c>
      <c r="R347" s="176" t="s">
        <v>37</v>
      </c>
    </row>
    <row r="348" spans="1:21" ht="24" x14ac:dyDescent="0.2">
      <c r="A348" s="115"/>
      <c r="B348" s="109" t="s">
        <v>40</v>
      </c>
      <c r="C348" s="110" t="s">
        <v>37</v>
      </c>
      <c r="D348" s="110" t="s">
        <v>37</v>
      </c>
      <c r="E348" s="110" t="s">
        <v>37</v>
      </c>
      <c r="F348" s="110"/>
      <c r="G348" s="111"/>
      <c r="H348" s="111"/>
      <c r="I348" s="111"/>
      <c r="J348" s="112" t="s">
        <v>37</v>
      </c>
      <c r="K348" s="136" t="s">
        <v>37</v>
      </c>
      <c r="L348" s="114" t="s">
        <v>37</v>
      </c>
      <c r="M348" s="114" t="s">
        <v>37</v>
      </c>
      <c r="N348" s="114" t="s">
        <v>37</v>
      </c>
      <c r="O348" s="114" t="s">
        <v>37</v>
      </c>
      <c r="P348" s="114" t="s">
        <v>37</v>
      </c>
      <c r="Q348" s="181" t="s">
        <v>37</v>
      </c>
      <c r="R348" s="176" t="s">
        <v>37</v>
      </c>
    </row>
    <row r="349" spans="1:21" x14ac:dyDescent="0.2">
      <c r="A349" s="115"/>
      <c r="B349" s="109" t="s">
        <v>41</v>
      </c>
      <c r="C349" s="110" t="s">
        <v>37</v>
      </c>
      <c r="D349" s="110" t="s">
        <v>37</v>
      </c>
      <c r="E349" s="110" t="s">
        <v>37</v>
      </c>
      <c r="F349" s="110"/>
      <c r="G349" s="111"/>
      <c r="H349" s="111"/>
      <c r="I349" s="111"/>
      <c r="J349" s="112" t="s">
        <v>37</v>
      </c>
      <c r="K349" s="136" t="s">
        <v>37</v>
      </c>
      <c r="L349" s="114" t="s">
        <v>37</v>
      </c>
      <c r="M349" s="114" t="s">
        <v>37</v>
      </c>
      <c r="N349" s="114" t="s">
        <v>37</v>
      </c>
      <c r="O349" s="114" t="s">
        <v>37</v>
      </c>
      <c r="P349" s="114" t="s">
        <v>37</v>
      </c>
      <c r="Q349" s="181" t="s">
        <v>37</v>
      </c>
      <c r="R349" s="176" t="s">
        <v>37</v>
      </c>
    </row>
    <row r="350" spans="1:21" x14ac:dyDescent="0.2">
      <c r="A350" s="115"/>
      <c r="B350" s="109" t="s">
        <v>42</v>
      </c>
      <c r="C350" s="110" t="s">
        <v>37</v>
      </c>
      <c r="D350" s="110" t="s">
        <v>37</v>
      </c>
      <c r="E350" s="110" t="s">
        <v>37</v>
      </c>
      <c r="F350" s="110"/>
      <c r="G350" s="111"/>
      <c r="H350" s="111"/>
      <c r="I350" s="111"/>
      <c r="J350" s="112" t="s">
        <v>37</v>
      </c>
      <c r="K350" s="136" t="s">
        <v>37</v>
      </c>
      <c r="L350" s="114" t="s">
        <v>37</v>
      </c>
      <c r="M350" s="114" t="s">
        <v>37</v>
      </c>
      <c r="N350" s="114" t="s">
        <v>37</v>
      </c>
      <c r="O350" s="114" t="s">
        <v>37</v>
      </c>
      <c r="P350" s="114" t="s">
        <v>37</v>
      </c>
      <c r="Q350" s="181" t="s">
        <v>37</v>
      </c>
      <c r="R350" s="176" t="s">
        <v>37</v>
      </c>
    </row>
    <row r="351" spans="1:21" x14ac:dyDescent="0.2">
      <c r="A351" s="115"/>
      <c r="B351" s="109" t="s">
        <v>43</v>
      </c>
      <c r="C351" s="110" t="s">
        <v>37</v>
      </c>
      <c r="D351" s="110" t="s">
        <v>37</v>
      </c>
      <c r="E351" s="110" t="s">
        <v>37</v>
      </c>
      <c r="F351" s="110"/>
      <c r="G351" s="111"/>
      <c r="H351" s="111"/>
      <c r="I351" s="111"/>
      <c r="J351" s="112" t="s">
        <v>37</v>
      </c>
      <c r="K351" s="136" t="s">
        <v>37</v>
      </c>
      <c r="L351" s="114" t="s">
        <v>37</v>
      </c>
      <c r="M351" s="114" t="s">
        <v>37</v>
      </c>
      <c r="N351" s="114" t="s">
        <v>37</v>
      </c>
      <c r="O351" s="114" t="s">
        <v>37</v>
      </c>
      <c r="P351" s="114" t="s">
        <v>37</v>
      </c>
      <c r="Q351" s="181" t="s">
        <v>37</v>
      </c>
      <c r="R351" s="176" t="s">
        <v>37</v>
      </c>
    </row>
    <row r="352" spans="1:21" ht="56.25" customHeight="1" x14ac:dyDescent="0.2">
      <c r="A352" s="105" t="s">
        <v>430</v>
      </c>
      <c r="B352" s="116" t="s">
        <v>437</v>
      </c>
      <c r="C352" s="101" t="s">
        <v>438</v>
      </c>
      <c r="D352" s="101">
        <v>9</v>
      </c>
      <c r="E352" s="101" t="s">
        <v>1468</v>
      </c>
      <c r="F352" s="102">
        <f>SUM(F353:F359)</f>
        <v>424.9</v>
      </c>
      <c r="G352" s="103">
        <f>SUM(G353:G359)</f>
        <v>517.6</v>
      </c>
      <c r="H352" s="103">
        <f>SUM(H353:H359)</f>
        <v>618</v>
      </c>
      <c r="I352" s="117">
        <f>SUM(I353:I359)</f>
        <v>648.9</v>
      </c>
      <c r="J352" s="118" t="s">
        <v>21</v>
      </c>
      <c r="K352" s="105" t="s">
        <v>434</v>
      </c>
      <c r="L352" s="106" t="s">
        <v>440</v>
      </c>
      <c r="M352" s="107" t="s">
        <v>124</v>
      </c>
      <c r="N352" s="234" t="s">
        <v>441</v>
      </c>
      <c r="O352" s="234" t="s">
        <v>441</v>
      </c>
      <c r="P352" s="235" t="s">
        <v>441</v>
      </c>
      <c r="Q352" s="183" t="s">
        <v>21</v>
      </c>
      <c r="R352" s="131">
        <f>(G352-F352)/F352</f>
        <v>0.2181689809366911</v>
      </c>
      <c r="S352" s="330" t="s">
        <v>1238</v>
      </c>
      <c r="T352" s="331"/>
      <c r="U352" s="331"/>
    </row>
    <row r="353" spans="1:21" ht="24" x14ac:dyDescent="0.2">
      <c r="A353" s="108"/>
      <c r="B353" s="109" t="s">
        <v>36</v>
      </c>
      <c r="C353" s="110" t="s">
        <v>37</v>
      </c>
      <c r="D353" s="110" t="s">
        <v>37</v>
      </c>
      <c r="E353" s="110" t="s">
        <v>37</v>
      </c>
      <c r="F353" s="110"/>
      <c r="G353" s="111"/>
      <c r="H353" s="111"/>
      <c r="I353" s="111"/>
      <c r="J353" s="112" t="s">
        <v>37</v>
      </c>
      <c r="K353" s="136" t="s">
        <v>37</v>
      </c>
      <c r="L353" s="114" t="s">
        <v>37</v>
      </c>
      <c r="M353" s="114" t="s">
        <v>37</v>
      </c>
      <c r="N353" s="114" t="s">
        <v>37</v>
      </c>
      <c r="O353" s="114" t="s">
        <v>37</v>
      </c>
      <c r="P353" s="114" t="s">
        <v>37</v>
      </c>
      <c r="Q353" s="181" t="s">
        <v>37</v>
      </c>
      <c r="R353" s="176" t="s">
        <v>37</v>
      </c>
      <c r="S353" s="330" t="s">
        <v>177</v>
      </c>
      <c r="T353" s="331"/>
      <c r="U353" s="331"/>
    </row>
    <row r="354" spans="1:21" ht="24" x14ac:dyDescent="0.2">
      <c r="A354" s="115"/>
      <c r="B354" s="109" t="s">
        <v>38</v>
      </c>
      <c r="C354" s="110" t="s">
        <v>37</v>
      </c>
      <c r="D354" s="110" t="s">
        <v>37</v>
      </c>
      <c r="E354" s="110" t="s">
        <v>37</v>
      </c>
      <c r="F354" s="110">
        <f>419.7+5.2</f>
        <v>424.9</v>
      </c>
      <c r="G354" s="111">
        <v>517.6</v>
      </c>
      <c r="H354" s="111">
        <v>618</v>
      </c>
      <c r="I354" s="111">
        <v>648.9</v>
      </c>
      <c r="J354" s="112" t="s">
        <v>37</v>
      </c>
      <c r="K354" s="136" t="s">
        <v>37</v>
      </c>
      <c r="L354" s="114" t="s">
        <v>37</v>
      </c>
      <c r="M354" s="114" t="s">
        <v>37</v>
      </c>
      <c r="N354" s="114" t="s">
        <v>37</v>
      </c>
      <c r="O354" s="114" t="s">
        <v>37</v>
      </c>
      <c r="P354" s="114" t="s">
        <v>37</v>
      </c>
      <c r="Q354" s="181" t="s">
        <v>37</v>
      </c>
      <c r="R354" s="176" t="s">
        <v>37</v>
      </c>
      <c r="S354" s="412"/>
      <c r="T354" s="413"/>
      <c r="U354" s="413"/>
    </row>
    <row r="355" spans="1:21" x14ac:dyDescent="0.2">
      <c r="A355" s="115"/>
      <c r="B355" s="109" t="s">
        <v>39</v>
      </c>
      <c r="C355" s="110" t="s">
        <v>37</v>
      </c>
      <c r="D355" s="110" t="s">
        <v>37</v>
      </c>
      <c r="E355" s="110" t="s">
        <v>37</v>
      </c>
      <c r="F355" s="110"/>
      <c r="G355" s="111"/>
      <c r="H355" s="111"/>
      <c r="I355" s="111"/>
      <c r="J355" s="112" t="s">
        <v>37</v>
      </c>
      <c r="K355" s="136" t="s">
        <v>37</v>
      </c>
      <c r="L355" s="114" t="s">
        <v>37</v>
      </c>
      <c r="M355" s="114" t="s">
        <v>37</v>
      </c>
      <c r="N355" s="114" t="s">
        <v>37</v>
      </c>
      <c r="O355" s="114" t="s">
        <v>37</v>
      </c>
      <c r="P355" s="114" t="s">
        <v>37</v>
      </c>
      <c r="Q355" s="181" t="s">
        <v>37</v>
      </c>
      <c r="R355" s="176" t="s">
        <v>37</v>
      </c>
    </row>
    <row r="356" spans="1:21" ht="24" x14ac:dyDescent="0.2">
      <c r="A356" s="115"/>
      <c r="B356" s="109" t="s">
        <v>40</v>
      </c>
      <c r="C356" s="110" t="s">
        <v>37</v>
      </c>
      <c r="D356" s="110" t="s">
        <v>37</v>
      </c>
      <c r="E356" s="110" t="s">
        <v>37</v>
      </c>
      <c r="F356" s="110"/>
      <c r="G356" s="111"/>
      <c r="H356" s="111"/>
      <c r="I356" s="111"/>
      <c r="J356" s="112" t="s">
        <v>37</v>
      </c>
      <c r="K356" s="136" t="s">
        <v>37</v>
      </c>
      <c r="L356" s="114" t="s">
        <v>37</v>
      </c>
      <c r="M356" s="114" t="s">
        <v>37</v>
      </c>
      <c r="N356" s="114" t="s">
        <v>37</v>
      </c>
      <c r="O356" s="114" t="s">
        <v>37</v>
      </c>
      <c r="P356" s="114" t="s">
        <v>37</v>
      </c>
      <c r="Q356" s="181" t="s">
        <v>37</v>
      </c>
      <c r="R356" s="176" t="s">
        <v>37</v>
      </c>
    </row>
    <row r="357" spans="1:21" x14ac:dyDescent="0.2">
      <c r="A357" s="115"/>
      <c r="B357" s="109" t="s">
        <v>41</v>
      </c>
      <c r="C357" s="110" t="s">
        <v>37</v>
      </c>
      <c r="D357" s="110" t="s">
        <v>37</v>
      </c>
      <c r="E357" s="110" t="s">
        <v>37</v>
      </c>
      <c r="F357" s="110"/>
      <c r="G357" s="111"/>
      <c r="H357" s="111"/>
      <c r="I357" s="111"/>
      <c r="J357" s="112" t="s">
        <v>37</v>
      </c>
      <c r="K357" s="136" t="s">
        <v>37</v>
      </c>
      <c r="L357" s="114" t="s">
        <v>37</v>
      </c>
      <c r="M357" s="114" t="s">
        <v>37</v>
      </c>
      <c r="N357" s="114" t="s">
        <v>37</v>
      </c>
      <c r="O357" s="114" t="s">
        <v>37</v>
      </c>
      <c r="P357" s="114" t="s">
        <v>37</v>
      </c>
      <c r="Q357" s="181" t="s">
        <v>37</v>
      </c>
      <c r="R357" s="176" t="s">
        <v>37</v>
      </c>
    </row>
    <row r="358" spans="1:21" x14ac:dyDescent="0.2">
      <c r="A358" s="115"/>
      <c r="B358" s="109" t="s">
        <v>42</v>
      </c>
      <c r="C358" s="110" t="s">
        <v>37</v>
      </c>
      <c r="D358" s="110" t="s">
        <v>37</v>
      </c>
      <c r="E358" s="110" t="s">
        <v>37</v>
      </c>
      <c r="F358" s="110"/>
      <c r="G358" s="111"/>
      <c r="H358" s="111"/>
      <c r="I358" s="111"/>
      <c r="J358" s="112" t="s">
        <v>37</v>
      </c>
      <c r="K358" s="136" t="s">
        <v>37</v>
      </c>
      <c r="L358" s="114" t="s">
        <v>37</v>
      </c>
      <c r="M358" s="114" t="s">
        <v>37</v>
      </c>
      <c r="N358" s="114" t="s">
        <v>37</v>
      </c>
      <c r="O358" s="114" t="s">
        <v>37</v>
      </c>
      <c r="P358" s="114" t="s">
        <v>37</v>
      </c>
      <c r="Q358" s="181" t="s">
        <v>37</v>
      </c>
      <c r="R358" s="176" t="s">
        <v>37</v>
      </c>
    </row>
    <row r="359" spans="1:21" x14ac:dyDescent="0.2">
      <c r="A359" s="115"/>
      <c r="B359" s="109" t="s">
        <v>43</v>
      </c>
      <c r="C359" s="110" t="s">
        <v>37</v>
      </c>
      <c r="D359" s="110" t="s">
        <v>37</v>
      </c>
      <c r="E359" s="110" t="s">
        <v>37</v>
      </c>
      <c r="F359" s="110"/>
      <c r="G359" s="111"/>
      <c r="H359" s="111"/>
      <c r="I359" s="111"/>
      <c r="J359" s="112" t="s">
        <v>37</v>
      </c>
      <c r="K359" s="136" t="s">
        <v>37</v>
      </c>
      <c r="L359" s="114" t="s">
        <v>37</v>
      </c>
      <c r="M359" s="114" t="s">
        <v>37</v>
      </c>
      <c r="N359" s="114" t="s">
        <v>37</v>
      </c>
      <c r="O359" s="114" t="s">
        <v>37</v>
      </c>
      <c r="P359" s="114" t="s">
        <v>37</v>
      </c>
      <c r="Q359" s="181" t="s">
        <v>37</v>
      </c>
      <c r="R359" s="176" t="s">
        <v>37</v>
      </c>
    </row>
    <row r="360" spans="1:21" ht="48" x14ac:dyDescent="0.2">
      <c r="A360" s="105" t="s">
        <v>436</v>
      </c>
      <c r="B360" s="116" t="s">
        <v>442</v>
      </c>
      <c r="C360" s="101" t="s">
        <v>443</v>
      </c>
      <c r="D360" s="101">
        <v>9</v>
      </c>
      <c r="E360" s="101" t="s">
        <v>1469</v>
      </c>
      <c r="F360" s="102">
        <f>SUM(F361:F367)</f>
        <v>71</v>
      </c>
      <c r="G360" s="103">
        <f>SUM(G361:G367)</f>
        <v>71</v>
      </c>
      <c r="H360" s="103">
        <f>SUM(H361:H367)</f>
        <v>71</v>
      </c>
      <c r="I360" s="117">
        <f>SUM(I361:I367)</f>
        <v>71</v>
      </c>
      <c r="J360" s="118" t="s">
        <v>21</v>
      </c>
      <c r="K360" s="105" t="s">
        <v>439</v>
      </c>
      <c r="L360" s="106" t="s">
        <v>446</v>
      </c>
      <c r="M360" s="107" t="s">
        <v>124</v>
      </c>
      <c r="N360" s="234" t="s">
        <v>447</v>
      </c>
      <c r="O360" s="234" t="s">
        <v>447</v>
      </c>
      <c r="P360" s="235" t="s">
        <v>447</v>
      </c>
      <c r="Q360" s="183" t="s">
        <v>21</v>
      </c>
      <c r="R360" s="131">
        <f>(G360-F360)/F360</f>
        <v>0</v>
      </c>
      <c r="S360" s="330" t="s">
        <v>1236</v>
      </c>
      <c r="T360" s="331"/>
      <c r="U360" s="331"/>
    </row>
    <row r="361" spans="1:21" ht="38.25" customHeight="1" x14ac:dyDescent="0.2">
      <c r="A361" s="108"/>
      <c r="B361" s="109" t="s">
        <v>36</v>
      </c>
      <c r="C361" s="110" t="s">
        <v>37</v>
      </c>
      <c r="D361" s="110" t="s">
        <v>37</v>
      </c>
      <c r="E361" s="110" t="s">
        <v>37</v>
      </c>
      <c r="F361" s="110"/>
      <c r="G361" s="111"/>
      <c r="H361" s="111"/>
      <c r="I361" s="111"/>
      <c r="J361" s="112" t="s">
        <v>37</v>
      </c>
      <c r="K361" s="136" t="s">
        <v>37</v>
      </c>
      <c r="L361" s="114" t="s">
        <v>37</v>
      </c>
      <c r="M361" s="114" t="s">
        <v>37</v>
      </c>
      <c r="N361" s="114" t="s">
        <v>37</v>
      </c>
      <c r="O361" s="114" t="s">
        <v>37</v>
      </c>
      <c r="P361" s="114" t="s">
        <v>37</v>
      </c>
      <c r="Q361" s="181" t="s">
        <v>37</v>
      </c>
      <c r="R361" s="176" t="s">
        <v>37</v>
      </c>
      <c r="S361" s="330" t="s">
        <v>177</v>
      </c>
      <c r="T361" s="331"/>
      <c r="U361" s="331"/>
    </row>
    <row r="362" spans="1:21" ht="24" x14ac:dyDescent="0.2">
      <c r="A362" s="115"/>
      <c r="B362" s="109" t="s">
        <v>38</v>
      </c>
      <c r="C362" s="110" t="s">
        <v>37</v>
      </c>
      <c r="D362" s="110" t="s">
        <v>37</v>
      </c>
      <c r="E362" s="110" t="s">
        <v>37</v>
      </c>
      <c r="F362" s="110">
        <v>71</v>
      </c>
      <c r="G362" s="111">
        <v>71</v>
      </c>
      <c r="H362" s="111">
        <v>71</v>
      </c>
      <c r="I362" s="111">
        <v>71</v>
      </c>
      <c r="J362" s="112" t="s">
        <v>37</v>
      </c>
      <c r="K362" s="136" t="s">
        <v>37</v>
      </c>
      <c r="L362" s="114" t="s">
        <v>37</v>
      </c>
      <c r="M362" s="114" t="s">
        <v>37</v>
      </c>
      <c r="N362" s="114" t="s">
        <v>37</v>
      </c>
      <c r="O362" s="114" t="s">
        <v>37</v>
      </c>
      <c r="P362" s="114" t="s">
        <v>37</v>
      </c>
      <c r="Q362" s="181" t="s">
        <v>37</v>
      </c>
      <c r="R362" s="176" t="s">
        <v>37</v>
      </c>
      <c r="S362" s="412"/>
      <c r="T362" s="413"/>
      <c r="U362" s="413"/>
    </row>
    <row r="363" spans="1:21" x14ac:dyDescent="0.2">
      <c r="A363" s="115"/>
      <c r="B363" s="109" t="s">
        <v>39</v>
      </c>
      <c r="C363" s="110" t="s">
        <v>37</v>
      </c>
      <c r="D363" s="110" t="s">
        <v>37</v>
      </c>
      <c r="E363" s="110" t="s">
        <v>37</v>
      </c>
      <c r="F363" s="110"/>
      <c r="G363" s="111"/>
      <c r="H363" s="111"/>
      <c r="I363" s="111"/>
      <c r="J363" s="112" t="s">
        <v>37</v>
      </c>
      <c r="K363" s="136" t="s">
        <v>37</v>
      </c>
      <c r="L363" s="114" t="s">
        <v>37</v>
      </c>
      <c r="M363" s="114" t="s">
        <v>37</v>
      </c>
      <c r="N363" s="114" t="s">
        <v>37</v>
      </c>
      <c r="O363" s="114" t="s">
        <v>37</v>
      </c>
      <c r="P363" s="114" t="s">
        <v>37</v>
      </c>
      <c r="Q363" s="181" t="s">
        <v>37</v>
      </c>
      <c r="R363" s="176" t="s">
        <v>37</v>
      </c>
    </row>
    <row r="364" spans="1:21" ht="24" x14ac:dyDescent="0.2">
      <c r="A364" s="115"/>
      <c r="B364" s="109" t="s">
        <v>40</v>
      </c>
      <c r="C364" s="110" t="s">
        <v>37</v>
      </c>
      <c r="D364" s="110" t="s">
        <v>37</v>
      </c>
      <c r="E364" s="110" t="s">
        <v>37</v>
      </c>
      <c r="F364" s="110"/>
      <c r="G364" s="111"/>
      <c r="H364" s="111"/>
      <c r="I364" s="111"/>
      <c r="J364" s="112" t="s">
        <v>37</v>
      </c>
      <c r="K364" s="136" t="s">
        <v>37</v>
      </c>
      <c r="L364" s="114" t="s">
        <v>37</v>
      </c>
      <c r="M364" s="114" t="s">
        <v>37</v>
      </c>
      <c r="N364" s="114" t="s">
        <v>37</v>
      </c>
      <c r="O364" s="114" t="s">
        <v>37</v>
      </c>
      <c r="P364" s="114" t="s">
        <v>37</v>
      </c>
      <c r="Q364" s="181" t="s">
        <v>37</v>
      </c>
      <c r="R364" s="176" t="s">
        <v>37</v>
      </c>
    </row>
    <row r="365" spans="1:21" x14ac:dyDescent="0.2">
      <c r="A365" s="115"/>
      <c r="B365" s="109" t="s">
        <v>41</v>
      </c>
      <c r="C365" s="110" t="s">
        <v>37</v>
      </c>
      <c r="D365" s="110" t="s">
        <v>37</v>
      </c>
      <c r="E365" s="110" t="s">
        <v>37</v>
      </c>
      <c r="F365" s="110"/>
      <c r="G365" s="111"/>
      <c r="H365" s="111"/>
      <c r="I365" s="111"/>
      <c r="J365" s="112" t="s">
        <v>37</v>
      </c>
      <c r="K365" s="136" t="s">
        <v>37</v>
      </c>
      <c r="L365" s="114" t="s">
        <v>37</v>
      </c>
      <c r="M365" s="114" t="s">
        <v>37</v>
      </c>
      <c r="N365" s="114" t="s">
        <v>37</v>
      </c>
      <c r="O365" s="114" t="s">
        <v>37</v>
      </c>
      <c r="P365" s="114" t="s">
        <v>37</v>
      </c>
      <c r="Q365" s="181" t="s">
        <v>37</v>
      </c>
      <c r="R365" s="176" t="s">
        <v>37</v>
      </c>
    </row>
    <row r="366" spans="1:21" x14ac:dyDescent="0.2">
      <c r="A366" s="115"/>
      <c r="B366" s="109" t="s">
        <v>42</v>
      </c>
      <c r="C366" s="110" t="s">
        <v>37</v>
      </c>
      <c r="D366" s="110" t="s">
        <v>37</v>
      </c>
      <c r="E366" s="110" t="s">
        <v>37</v>
      </c>
      <c r="F366" s="110"/>
      <c r="G366" s="111"/>
      <c r="H366" s="111"/>
      <c r="I366" s="111"/>
      <c r="J366" s="112" t="s">
        <v>37</v>
      </c>
      <c r="K366" s="136" t="s">
        <v>37</v>
      </c>
      <c r="L366" s="114" t="s">
        <v>37</v>
      </c>
      <c r="M366" s="114" t="s">
        <v>37</v>
      </c>
      <c r="N366" s="114" t="s">
        <v>37</v>
      </c>
      <c r="O366" s="114" t="s">
        <v>37</v>
      </c>
      <c r="P366" s="114" t="s">
        <v>37</v>
      </c>
      <c r="Q366" s="181" t="s">
        <v>37</v>
      </c>
      <c r="R366" s="176" t="s">
        <v>37</v>
      </c>
    </row>
    <row r="367" spans="1:21" x14ac:dyDescent="0.2">
      <c r="A367" s="115"/>
      <c r="B367" s="109" t="s">
        <v>43</v>
      </c>
      <c r="C367" s="110" t="s">
        <v>37</v>
      </c>
      <c r="D367" s="110" t="s">
        <v>37</v>
      </c>
      <c r="E367" s="110" t="s">
        <v>37</v>
      </c>
      <c r="F367" s="110"/>
      <c r="G367" s="111"/>
      <c r="H367" s="111"/>
      <c r="I367" s="111"/>
      <c r="J367" s="112" t="s">
        <v>37</v>
      </c>
      <c r="K367" s="136" t="s">
        <v>37</v>
      </c>
      <c r="L367" s="114" t="s">
        <v>37</v>
      </c>
      <c r="M367" s="114" t="s">
        <v>37</v>
      </c>
      <c r="N367" s="114" t="s">
        <v>37</v>
      </c>
      <c r="O367" s="114" t="s">
        <v>37</v>
      </c>
      <c r="P367" s="114" t="s">
        <v>37</v>
      </c>
      <c r="Q367" s="181" t="s">
        <v>37</v>
      </c>
      <c r="R367" s="176" t="s">
        <v>37</v>
      </c>
    </row>
    <row r="368" spans="1:21" ht="36" customHeight="1" x14ac:dyDescent="0.2">
      <c r="A368" s="105" t="s">
        <v>1239</v>
      </c>
      <c r="B368" s="116" t="s">
        <v>449</v>
      </c>
      <c r="C368" s="101" t="s">
        <v>450</v>
      </c>
      <c r="D368" s="101">
        <v>9</v>
      </c>
      <c r="E368" s="101" t="s">
        <v>184</v>
      </c>
      <c r="F368" s="102">
        <f>SUM(F369:F375)</f>
        <v>135</v>
      </c>
      <c r="G368" s="103">
        <f>SUM(G369:G375)</f>
        <v>130</v>
      </c>
      <c r="H368" s="103">
        <f>SUM(H369:H375)</f>
        <v>130</v>
      </c>
      <c r="I368" s="117">
        <f>SUM(I369:I375)</f>
        <v>130</v>
      </c>
      <c r="J368" s="118" t="s">
        <v>21</v>
      </c>
      <c r="K368" s="105" t="s">
        <v>444</v>
      </c>
      <c r="L368" s="106" t="s">
        <v>452</v>
      </c>
      <c r="M368" s="107" t="s">
        <v>124</v>
      </c>
      <c r="N368" s="234" t="s">
        <v>263</v>
      </c>
      <c r="O368" s="234" t="s">
        <v>263</v>
      </c>
      <c r="P368" s="235" t="s">
        <v>263</v>
      </c>
      <c r="Q368" s="183" t="s">
        <v>21</v>
      </c>
      <c r="R368" s="131">
        <f>(G368-F368)/F368</f>
        <v>-3.7037037037037035E-2</v>
      </c>
      <c r="S368" s="412"/>
      <c r="T368" s="413"/>
      <c r="U368" s="413"/>
    </row>
    <row r="369" spans="1:21" ht="24" customHeight="1" x14ac:dyDescent="0.2">
      <c r="A369" s="108"/>
      <c r="B369" s="109" t="s">
        <v>36</v>
      </c>
      <c r="C369" s="110" t="s">
        <v>37</v>
      </c>
      <c r="D369" s="110" t="s">
        <v>37</v>
      </c>
      <c r="E369" s="110" t="s">
        <v>37</v>
      </c>
      <c r="F369" s="110">
        <v>135</v>
      </c>
      <c r="G369" s="111">
        <v>130</v>
      </c>
      <c r="H369" s="111">
        <v>130</v>
      </c>
      <c r="I369" s="111">
        <v>130</v>
      </c>
      <c r="J369" s="112" t="s">
        <v>37</v>
      </c>
      <c r="K369" s="136" t="s">
        <v>37</v>
      </c>
      <c r="L369" s="114" t="s">
        <v>37</v>
      </c>
      <c r="M369" s="114" t="s">
        <v>37</v>
      </c>
      <c r="N369" s="114" t="s">
        <v>37</v>
      </c>
      <c r="O369" s="114" t="s">
        <v>37</v>
      </c>
      <c r="P369" s="114" t="s">
        <v>37</v>
      </c>
      <c r="Q369" s="181" t="s">
        <v>37</v>
      </c>
      <c r="R369" s="176" t="s">
        <v>37</v>
      </c>
      <c r="S369" s="153" t="s">
        <v>1242</v>
      </c>
    </row>
    <row r="370" spans="1:21" ht="24" x14ac:dyDescent="0.2">
      <c r="A370" s="115"/>
      <c r="B370" s="109" t="s">
        <v>38</v>
      </c>
      <c r="C370" s="110" t="s">
        <v>37</v>
      </c>
      <c r="D370" s="110" t="s">
        <v>37</v>
      </c>
      <c r="E370" s="110" t="s">
        <v>37</v>
      </c>
      <c r="F370" s="110"/>
      <c r="G370" s="111"/>
      <c r="H370" s="111"/>
      <c r="I370" s="111"/>
      <c r="J370" s="112" t="s">
        <v>37</v>
      </c>
      <c r="K370" s="136" t="s">
        <v>37</v>
      </c>
      <c r="L370" s="114" t="s">
        <v>37</v>
      </c>
      <c r="M370" s="114" t="s">
        <v>37</v>
      </c>
      <c r="N370" s="114" t="s">
        <v>37</v>
      </c>
      <c r="O370" s="114" t="s">
        <v>37</v>
      </c>
      <c r="P370" s="114" t="s">
        <v>37</v>
      </c>
      <c r="Q370" s="181" t="s">
        <v>37</v>
      </c>
      <c r="R370" s="176" t="s">
        <v>37</v>
      </c>
    </row>
    <row r="371" spans="1:21" x14ac:dyDescent="0.2">
      <c r="A371" s="115"/>
      <c r="B371" s="109" t="s">
        <v>39</v>
      </c>
      <c r="C371" s="110" t="s">
        <v>37</v>
      </c>
      <c r="D371" s="110" t="s">
        <v>37</v>
      </c>
      <c r="E371" s="110" t="s">
        <v>37</v>
      </c>
      <c r="F371" s="110"/>
      <c r="G371" s="111"/>
      <c r="H371" s="111"/>
      <c r="I371" s="111"/>
      <c r="J371" s="112" t="s">
        <v>37</v>
      </c>
      <c r="K371" s="136" t="s">
        <v>37</v>
      </c>
      <c r="L371" s="114" t="s">
        <v>37</v>
      </c>
      <c r="M371" s="114" t="s">
        <v>37</v>
      </c>
      <c r="N371" s="114" t="s">
        <v>37</v>
      </c>
      <c r="O371" s="114" t="s">
        <v>37</v>
      </c>
      <c r="P371" s="114" t="s">
        <v>37</v>
      </c>
      <c r="Q371" s="181" t="s">
        <v>37</v>
      </c>
      <c r="R371" s="176" t="s">
        <v>37</v>
      </c>
    </row>
    <row r="372" spans="1:21" ht="24" x14ac:dyDescent="0.2">
      <c r="A372" s="115"/>
      <c r="B372" s="109" t="s">
        <v>40</v>
      </c>
      <c r="C372" s="110" t="s">
        <v>37</v>
      </c>
      <c r="D372" s="110" t="s">
        <v>37</v>
      </c>
      <c r="E372" s="110" t="s">
        <v>37</v>
      </c>
      <c r="F372" s="110"/>
      <c r="G372" s="111"/>
      <c r="H372" s="111"/>
      <c r="I372" s="111"/>
      <c r="J372" s="112" t="s">
        <v>37</v>
      </c>
      <c r="K372" s="136" t="s">
        <v>37</v>
      </c>
      <c r="L372" s="114" t="s">
        <v>37</v>
      </c>
      <c r="M372" s="114" t="s">
        <v>37</v>
      </c>
      <c r="N372" s="114" t="s">
        <v>37</v>
      </c>
      <c r="O372" s="114" t="s">
        <v>37</v>
      </c>
      <c r="P372" s="114" t="s">
        <v>37</v>
      </c>
      <c r="Q372" s="181" t="s">
        <v>37</v>
      </c>
      <c r="R372" s="176" t="s">
        <v>37</v>
      </c>
    </row>
    <row r="373" spans="1:21" x14ac:dyDescent="0.2">
      <c r="A373" s="115"/>
      <c r="B373" s="109" t="s">
        <v>41</v>
      </c>
      <c r="C373" s="110" t="s">
        <v>37</v>
      </c>
      <c r="D373" s="110" t="s">
        <v>37</v>
      </c>
      <c r="E373" s="110" t="s">
        <v>37</v>
      </c>
      <c r="F373" s="110"/>
      <c r="G373" s="111"/>
      <c r="H373" s="111"/>
      <c r="I373" s="111"/>
      <c r="J373" s="112" t="s">
        <v>37</v>
      </c>
      <c r="K373" s="136" t="s">
        <v>37</v>
      </c>
      <c r="L373" s="114" t="s">
        <v>37</v>
      </c>
      <c r="M373" s="114" t="s">
        <v>37</v>
      </c>
      <c r="N373" s="114" t="s">
        <v>37</v>
      </c>
      <c r="O373" s="114" t="s">
        <v>37</v>
      </c>
      <c r="P373" s="114" t="s">
        <v>37</v>
      </c>
      <c r="Q373" s="181" t="s">
        <v>37</v>
      </c>
      <c r="R373" s="176" t="s">
        <v>37</v>
      </c>
    </row>
    <row r="374" spans="1:21" x14ac:dyDescent="0.2">
      <c r="A374" s="115"/>
      <c r="B374" s="109" t="s">
        <v>42</v>
      </c>
      <c r="C374" s="110" t="s">
        <v>37</v>
      </c>
      <c r="D374" s="110" t="s">
        <v>37</v>
      </c>
      <c r="E374" s="110" t="s">
        <v>37</v>
      </c>
      <c r="F374" s="110"/>
      <c r="G374" s="111"/>
      <c r="H374" s="111"/>
      <c r="I374" s="111"/>
      <c r="J374" s="112" t="s">
        <v>37</v>
      </c>
      <c r="K374" s="136" t="s">
        <v>37</v>
      </c>
      <c r="L374" s="114" t="s">
        <v>37</v>
      </c>
      <c r="M374" s="114" t="s">
        <v>37</v>
      </c>
      <c r="N374" s="114" t="s">
        <v>37</v>
      </c>
      <c r="O374" s="114" t="s">
        <v>37</v>
      </c>
      <c r="P374" s="114" t="s">
        <v>37</v>
      </c>
      <c r="Q374" s="181" t="s">
        <v>37</v>
      </c>
      <c r="R374" s="176" t="s">
        <v>37</v>
      </c>
    </row>
    <row r="375" spans="1:21" x14ac:dyDescent="0.2">
      <c r="A375" s="115"/>
      <c r="B375" s="109" t="s">
        <v>43</v>
      </c>
      <c r="C375" s="110" t="s">
        <v>37</v>
      </c>
      <c r="D375" s="110" t="s">
        <v>37</v>
      </c>
      <c r="E375" s="110" t="s">
        <v>37</v>
      </c>
      <c r="F375" s="110"/>
      <c r="G375" s="111"/>
      <c r="H375" s="111"/>
      <c r="I375" s="111"/>
      <c r="J375" s="112" t="s">
        <v>37</v>
      </c>
      <c r="K375" s="136" t="s">
        <v>37</v>
      </c>
      <c r="L375" s="114" t="s">
        <v>37</v>
      </c>
      <c r="M375" s="114" t="s">
        <v>37</v>
      </c>
      <c r="N375" s="114" t="s">
        <v>37</v>
      </c>
      <c r="O375" s="114" t="s">
        <v>37</v>
      </c>
      <c r="P375" s="114" t="s">
        <v>37</v>
      </c>
      <c r="Q375" s="181" t="s">
        <v>37</v>
      </c>
      <c r="R375" s="176" t="s">
        <v>37</v>
      </c>
    </row>
    <row r="376" spans="1:21" ht="36" customHeight="1" x14ac:dyDescent="0.2">
      <c r="A376" s="105" t="s">
        <v>448</v>
      </c>
      <c r="B376" s="116" t="s">
        <v>1338</v>
      </c>
      <c r="C376" s="101" t="s">
        <v>453</v>
      </c>
      <c r="D376" s="101">
        <v>9</v>
      </c>
      <c r="E376" s="101" t="s">
        <v>417</v>
      </c>
      <c r="F376" s="102">
        <f>SUM(F377:F383)</f>
        <v>22</v>
      </c>
      <c r="G376" s="103">
        <f>SUM(G377:G383)</f>
        <v>22</v>
      </c>
      <c r="H376" s="103">
        <f>SUM(H377:H383)</f>
        <v>22</v>
      </c>
      <c r="I376" s="117">
        <f>SUM(I377:I383)</f>
        <v>22</v>
      </c>
      <c r="J376" s="118" t="s">
        <v>21</v>
      </c>
      <c r="K376" s="105" t="s">
        <v>451</v>
      </c>
      <c r="L376" s="106" t="s">
        <v>455</v>
      </c>
      <c r="M376" s="107" t="s">
        <v>124</v>
      </c>
      <c r="N376" s="234" t="s">
        <v>456</v>
      </c>
      <c r="O376" s="234" t="s">
        <v>456</v>
      </c>
      <c r="P376" s="235" t="s">
        <v>456</v>
      </c>
      <c r="Q376" s="183" t="s">
        <v>21</v>
      </c>
      <c r="R376" s="131">
        <f>(G376-F376)/F376</f>
        <v>0</v>
      </c>
      <c r="S376" s="153" t="s">
        <v>1242</v>
      </c>
      <c r="T376" s="141"/>
      <c r="U376" s="141"/>
    </row>
    <row r="377" spans="1:21" ht="24" x14ac:dyDescent="0.2">
      <c r="A377" s="108"/>
      <c r="B377" s="109" t="s">
        <v>36</v>
      </c>
      <c r="C377" s="110" t="s">
        <v>37</v>
      </c>
      <c r="D377" s="110" t="s">
        <v>37</v>
      </c>
      <c r="E377" s="110" t="s">
        <v>37</v>
      </c>
      <c r="F377" s="110">
        <v>22</v>
      </c>
      <c r="G377" s="111">
        <v>22</v>
      </c>
      <c r="H377" s="111">
        <v>22</v>
      </c>
      <c r="I377" s="111">
        <v>22</v>
      </c>
      <c r="J377" s="112" t="s">
        <v>37</v>
      </c>
      <c r="K377" s="136" t="s">
        <v>37</v>
      </c>
      <c r="L377" s="114" t="s">
        <v>37</v>
      </c>
      <c r="M377" s="114" t="s">
        <v>37</v>
      </c>
      <c r="N377" s="114" t="s">
        <v>37</v>
      </c>
      <c r="O377" s="114" t="s">
        <v>37</v>
      </c>
      <c r="P377" s="114" t="s">
        <v>37</v>
      </c>
      <c r="Q377" s="181" t="s">
        <v>37</v>
      </c>
      <c r="R377" s="176" t="s">
        <v>37</v>
      </c>
    </row>
    <row r="378" spans="1:21" ht="24" x14ac:dyDescent="0.2">
      <c r="A378" s="115"/>
      <c r="B378" s="109" t="s">
        <v>38</v>
      </c>
      <c r="C378" s="110" t="s">
        <v>37</v>
      </c>
      <c r="D378" s="110" t="s">
        <v>37</v>
      </c>
      <c r="E378" s="110" t="s">
        <v>37</v>
      </c>
      <c r="F378" s="110"/>
      <c r="G378" s="111"/>
      <c r="H378" s="111"/>
      <c r="I378" s="111"/>
      <c r="J378" s="112" t="s">
        <v>37</v>
      </c>
      <c r="K378" s="136" t="s">
        <v>37</v>
      </c>
      <c r="L378" s="114" t="s">
        <v>37</v>
      </c>
      <c r="M378" s="114" t="s">
        <v>37</v>
      </c>
      <c r="N378" s="114" t="s">
        <v>37</v>
      </c>
      <c r="O378" s="114" t="s">
        <v>37</v>
      </c>
      <c r="P378" s="114" t="s">
        <v>37</v>
      </c>
      <c r="Q378" s="181" t="s">
        <v>37</v>
      </c>
      <c r="R378" s="176" t="s">
        <v>37</v>
      </c>
    </row>
    <row r="379" spans="1:21" x14ac:dyDescent="0.2">
      <c r="A379" s="115"/>
      <c r="B379" s="109" t="s">
        <v>39</v>
      </c>
      <c r="C379" s="110" t="s">
        <v>37</v>
      </c>
      <c r="D379" s="110" t="s">
        <v>37</v>
      </c>
      <c r="E379" s="110" t="s">
        <v>37</v>
      </c>
      <c r="F379" s="110"/>
      <c r="G379" s="111"/>
      <c r="H379" s="111"/>
      <c r="I379" s="111"/>
      <c r="J379" s="112" t="s">
        <v>37</v>
      </c>
      <c r="K379" s="136" t="s">
        <v>37</v>
      </c>
      <c r="L379" s="114" t="s">
        <v>37</v>
      </c>
      <c r="M379" s="114" t="s">
        <v>37</v>
      </c>
      <c r="N379" s="114" t="s">
        <v>37</v>
      </c>
      <c r="O379" s="114" t="s">
        <v>37</v>
      </c>
      <c r="P379" s="114" t="s">
        <v>37</v>
      </c>
      <c r="Q379" s="181" t="s">
        <v>37</v>
      </c>
      <c r="R379" s="176" t="s">
        <v>37</v>
      </c>
    </row>
    <row r="380" spans="1:21" ht="24" x14ac:dyDescent="0.2">
      <c r="A380" s="115"/>
      <c r="B380" s="109" t="s">
        <v>40</v>
      </c>
      <c r="C380" s="110" t="s">
        <v>37</v>
      </c>
      <c r="D380" s="110" t="s">
        <v>37</v>
      </c>
      <c r="E380" s="110" t="s">
        <v>37</v>
      </c>
      <c r="F380" s="110"/>
      <c r="G380" s="111"/>
      <c r="H380" s="111"/>
      <c r="I380" s="111"/>
      <c r="J380" s="112" t="s">
        <v>37</v>
      </c>
      <c r="K380" s="136" t="s">
        <v>37</v>
      </c>
      <c r="L380" s="114" t="s">
        <v>37</v>
      </c>
      <c r="M380" s="114" t="s">
        <v>37</v>
      </c>
      <c r="N380" s="114" t="s">
        <v>37</v>
      </c>
      <c r="O380" s="114" t="s">
        <v>37</v>
      </c>
      <c r="P380" s="114" t="s">
        <v>37</v>
      </c>
      <c r="Q380" s="181" t="s">
        <v>37</v>
      </c>
      <c r="R380" s="176" t="s">
        <v>37</v>
      </c>
    </row>
    <row r="381" spans="1:21" x14ac:dyDescent="0.2">
      <c r="A381" s="115"/>
      <c r="B381" s="109" t="s">
        <v>41</v>
      </c>
      <c r="C381" s="110" t="s">
        <v>37</v>
      </c>
      <c r="D381" s="110" t="s">
        <v>37</v>
      </c>
      <c r="E381" s="110" t="s">
        <v>37</v>
      </c>
      <c r="F381" s="110"/>
      <c r="G381" s="111"/>
      <c r="H381" s="111"/>
      <c r="I381" s="111"/>
      <c r="J381" s="112" t="s">
        <v>37</v>
      </c>
      <c r="K381" s="136" t="s">
        <v>37</v>
      </c>
      <c r="L381" s="114" t="s">
        <v>37</v>
      </c>
      <c r="M381" s="114" t="s">
        <v>37</v>
      </c>
      <c r="N381" s="114" t="s">
        <v>37</v>
      </c>
      <c r="O381" s="114" t="s">
        <v>37</v>
      </c>
      <c r="P381" s="114" t="s">
        <v>37</v>
      </c>
      <c r="Q381" s="181" t="s">
        <v>37</v>
      </c>
      <c r="R381" s="176" t="s">
        <v>37</v>
      </c>
    </row>
    <row r="382" spans="1:21" x14ac:dyDescent="0.2">
      <c r="A382" s="115"/>
      <c r="B382" s="109" t="s">
        <v>42</v>
      </c>
      <c r="C382" s="110" t="s">
        <v>37</v>
      </c>
      <c r="D382" s="110" t="s">
        <v>37</v>
      </c>
      <c r="E382" s="110" t="s">
        <v>37</v>
      </c>
      <c r="F382" s="110"/>
      <c r="G382" s="111"/>
      <c r="H382" s="111"/>
      <c r="I382" s="111"/>
      <c r="J382" s="112" t="s">
        <v>37</v>
      </c>
      <c r="K382" s="136" t="s">
        <v>37</v>
      </c>
      <c r="L382" s="114" t="s">
        <v>37</v>
      </c>
      <c r="M382" s="114" t="s">
        <v>37</v>
      </c>
      <c r="N382" s="114" t="s">
        <v>37</v>
      </c>
      <c r="O382" s="114" t="s">
        <v>37</v>
      </c>
      <c r="P382" s="114" t="s">
        <v>37</v>
      </c>
      <c r="Q382" s="181" t="s">
        <v>37</v>
      </c>
      <c r="R382" s="176" t="s">
        <v>37</v>
      </c>
    </row>
    <row r="383" spans="1:21" x14ac:dyDescent="0.2">
      <c r="A383" s="115"/>
      <c r="B383" s="109" t="s">
        <v>43</v>
      </c>
      <c r="C383" s="110" t="s">
        <v>37</v>
      </c>
      <c r="D383" s="110" t="s">
        <v>37</v>
      </c>
      <c r="E383" s="110" t="s">
        <v>37</v>
      </c>
      <c r="F383" s="110"/>
      <c r="G383" s="111"/>
      <c r="H383" s="111"/>
      <c r="I383" s="111"/>
      <c r="J383" s="112" t="s">
        <v>37</v>
      </c>
      <c r="K383" s="136" t="s">
        <v>37</v>
      </c>
      <c r="L383" s="114" t="s">
        <v>37</v>
      </c>
      <c r="M383" s="114" t="s">
        <v>37</v>
      </c>
      <c r="N383" s="114" t="s">
        <v>37</v>
      </c>
      <c r="O383" s="114" t="s">
        <v>37</v>
      </c>
      <c r="P383" s="114" t="s">
        <v>37</v>
      </c>
      <c r="Q383" s="181" t="s">
        <v>37</v>
      </c>
      <c r="R383" s="176" t="s">
        <v>37</v>
      </c>
    </row>
    <row r="384" spans="1:21" ht="25.5" customHeight="1" x14ac:dyDescent="0.2">
      <c r="A384" s="105" t="s">
        <v>1243</v>
      </c>
      <c r="B384" s="116" t="s">
        <v>459</v>
      </c>
      <c r="C384" s="101" t="s">
        <v>460</v>
      </c>
      <c r="D384" s="101">
        <v>9</v>
      </c>
      <c r="E384" s="101" t="s">
        <v>1470</v>
      </c>
      <c r="F384" s="102">
        <f>SUM(F385:F391)</f>
        <v>55.3</v>
      </c>
      <c r="G384" s="103">
        <f>SUM(G385:G391)</f>
        <v>5.0999999999999996</v>
      </c>
      <c r="H384" s="103">
        <f>SUM(H385:H391)</f>
        <v>0</v>
      </c>
      <c r="I384" s="117">
        <f>SUM(I385:I391)</f>
        <v>0</v>
      </c>
      <c r="J384" s="118" t="s">
        <v>21</v>
      </c>
      <c r="K384" s="105" t="s">
        <v>454</v>
      </c>
      <c r="L384" s="106" t="s">
        <v>1667</v>
      </c>
      <c r="M384" s="107" t="s">
        <v>124</v>
      </c>
      <c r="N384" s="234" t="s">
        <v>307</v>
      </c>
      <c r="O384" s="134"/>
      <c r="P384" s="135"/>
      <c r="Q384" s="183" t="s">
        <v>21</v>
      </c>
      <c r="R384" s="131">
        <f>(G384-F384)/F384</f>
        <v>-0.90777576853526221</v>
      </c>
      <c r="S384" s="330" t="s">
        <v>1241</v>
      </c>
      <c r="T384" s="331"/>
      <c r="U384" s="331"/>
    </row>
    <row r="385" spans="1:21" ht="24" customHeight="1" x14ac:dyDescent="0.2">
      <c r="A385" s="108"/>
      <c r="B385" s="109" t="s">
        <v>36</v>
      </c>
      <c r="C385" s="110" t="s">
        <v>37</v>
      </c>
      <c r="D385" s="110" t="s">
        <v>37</v>
      </c>
      <c r="E385" s="110" t="s">
        <v>37</v>
      </c>
      <c r="F385" s="110"/>
      <c r="G385" s="111"/>
      <c r="H385" s="111"/>
      <c r="I385" s="111"/>
      <c r="J385" s="112" t="s">
        <v>37</v>
      </c>
      <c r="K385" s="136" t="s">
        <v>37</v>
      </c>
      <c r="L385" s="114" t="s">
        <v>37</v>
      </c>
      <c r="M385" s="114" t="s">
        <v>37</v>
      </c>
      <c r="N385" s="114" t="s">
        <v>37</v>
      </c>
      <c r="O385" s="114" t="s">
        <v>37</v>
      </c>
      <c r="P385" s="114" t="s">
        <v>37</v>
      </c>
      <c r="Q385" s="181" t="s">
        <v>37</v>
      </c>
      <c r="R385" s="176" t="s">
        <v>37</v>
      </c>
    </row>
    <row r="386" spans="1:21" ht="24" x14ac:dyDescent="0.2">
      <c r="A386" s="115"/>
      <c r="B386" s="109" t="s">
        <v>38</v>
      </c>
      <c r="C386" s="110" t="s">
        <v>37</v>
      </c>
      <c r="D386" s="110" t="s">
        <v>37</v>
      </c>
      <c r="E386" s="110" t="s">
        <v>37</v>
      </c>
      <c r="F386" s="110">
        <v>55.3</v>
      </c>
      <c r="G386" s="111">
        <v>5.0999999999999996</v>
      </c>
      <c r="H386" s="111"/>
      <c r="I386" s="111"/>
      <c r="J386" s="112" t="s">
        <v>37</v>
      </c>
      <c r="K386" s="136" t="s">
        <v>37</v>
      </c>
      <c r="L386" s="114" t="s">
        <v>37</v>
      </c>
      <c r="M386" s="114" t="s">
        <v>37</v>
      </c>
      <c r="N386" s="114" t="s">
        <v>37</v>
      </c>
      <c r="O386" s="114" t="s">
        <v>37</v>
      </c>
      <c r="P386" s="114" t="s">
        <v>37</v>
      </c>
      <c r="Q386" s="181" t="s">
        <v>37</v>
      </c>
      <c r="R386" s="176" t="s">
        <v>37</v>
      </c>
      <c r="S386" s="330" t="s">
        <v>1767</v>
      </c>
      <c r="T386" s="331"/>
      <c r="U386" s="331"/>
    </row>
    <row r="387" spans="1:21" x14ac:dyDescent="0.2">
      <c r="A387" s="115"/>
      <c r="B387" s="109" t="s">
        <v>39</v>
      </c>
      <c r="C387" s="110" t="s">
        <v>37</v>
      </c>
      <c r="D387" s="110" t="s">
        <v>37</v>
      </c>
      <c r="E387" s="110" t="s">
        <v>37</v>
      </c>
      <c r="F387" s="110"/>
      <c r="G387" s="111"/>
      <c r="H387" s="111"/>
      <c r="I387" s="111"/>
      <c r="J387" s="112" t="s">
        <v>37</v>
      </c>
      <c r="K387" s="136" t="s">
        <v>37</v>
      </c>
      <c r="L387" s="114" t="s">
        <v>37</v>
      </c>
      <c r="M387" s="114" t="s">
        <v>37</v>
      </c>
      <c r="N387" s="114" t="s">
        <v>37</v>
      </c>
      <c r="O387" s="114" t="s">
        <v>37</v>
      </c>
      <c r="P387" s="114" t="s">
        <v>37</v>
      </c>
      <c r="Q387" s="181" t="s">
        <v>37</v>
      </c>
      <c r="R387" s="176" t="s">
        <v>37</v>
      </c>
      <c r="S387" s="330"/>
      <c r="T387" s="331"/>
      <c r="U387" s="331"/>
    </row>
    <row r="388" spans="1:21" ht="24" x14ac:dyDescent="0.2">
      <c r="A388" s="115"/>
      <c r="B388" s="109" t="s">
        <v>40</v>
      </c>
      <c r="C388" s="110" t="s">
        <v>37</v>
      </c>
      <c r="D388" s="110" t="s">
        <v>37</v>
      </c>
      <c r="E388" s="110" t="s">
        <v>37</v>
      </c>
      <c r="F388" s="110"/>
      <c r="G388" s="111"/>
      <c r="H388" s="111"/>
      <c r="I388" s="111"/>
      <c r="J388" s="112" t="s">
        <v>37</v>
      </c>
      <c r="K388" s="136" t="s">
        <v>37</v>
      </c>
      <c r="L388" s="114" t="s">
        <v>37</v>
      </c>
      <c r="M388" s="114" t="s">
        <v>37</v>
      </c>
      <c r="N388" s="114" t="s">
        <v>37</v>
      </c>
      <c r="O388" s="114" t="s">
        <v>37</v>
      </c>
      <c r="P388" s="114" t="s">
        <v>37</v>
      </c>
      <c r="Q388" s="181" t="s">
        <v>37</v>
      </c>
      <c r="R388" s="176" t="s">
        <v>37</v>
      </c>
    </row>
    <row r="389" spans="1:21" x14ac:dyDescent="0.2">
      <c r="A389" s="115"/>
      <c r="B389" s="109" t="s">
        <v>41</v>
      </c>
      <c r="C389" s="110" t="s">
        <v>37</v>
      </c>
      <c r="D389" s="110" t="s">
        <v>37</v>
      </c>
      <c r="E389" s="110" t="s">
        <v>37</v>
      </c>
      <c r="F389" s="110"/>
      <c r="G389" s="111"/>
      <c r="H389" s="111"/>
      <c r="I389" s="111"/>
      <c r="J389" s="112" t="s">
        <v>37</v>
      </c>
      <c r="K389" s="136" t="s">
        <v>37</v>
      </c>
      <c r="L389" s="114" t="s">
        <v>37</v>
      </c>
      <c r="M389" s="114" t="s">
        <v>37</v>
      </c>
      <c r="N389" s="114" t="s">
        <v>37</v>
      </c>
      <c r="O389" s="114" t="s">
        <v>37</v>
      </c>
      <c r="P389" s="114" t="s">
        <v>37</v>
      </c>
      <c r="Q389" s="181" t="s">
        <v>37</v>
      </c>
      <c r="R389" s="176" t="s">
        <v>37</v>
      </c>
    </row>
    <row r="390" spans="1:21" x14ac:dyDescent="0.2">
      <c r="A390" s="115"/>
      <c r="B390" s="109" t="s">
        <v>42</v>
      </c>
      <c r="C390" s="110" t="s">
        <v>37</v>
      </c>
      <c r="D390" s="110" t="s">
        <v>37</v>
      </c>
      <c r="E390" s="110" t="s">
        <v>37</v>
      </c>
      <c r="F390" s="110"/>
      <c r="G390" s="111"/>
      <c r="H390" s="111"/>
      <c r="I390" s="111"/>
      <c r="J390" s="112" t="s">
        <v>37</v>
      </c>
      <c r="K390" s="136" t="s">
        <v>37</v>
      </c>
      <c r="L390" s="114" t="s">
        <v>37</v>
      </c>
      <c r="M390" s="114" t="s">
        <v>37</v>
      </c>
      <c r="N390" s="114" t="s">
        <v>37</v>
      </c>
      <c r="O390" s="114" t="s">
        <v>37</v>
      </c>
      <c r="P390" s="114" t="s">
        <v>37</v>
      </c>
      <c r="Q390" s="181" t="s">
        <v>37</v>
      </c>
      <c r="R390" s="176" t="s">
        <v>37</v>
      </c>
    </row>
    <row r="391" spans="1:21" x14ac:dyDescent="0.2">
      <c r="A391" s="115"/>
      <c r="B391" s="109" t="s">
        <v>43</v>
      </c>
      <c r="C391" s="110" t="s">
        <v>37</v>
      </c>
      <c r="D391" s="110" t="s">
        <v>37</v>
      </c>
      <c r="E391" s="110" t="s">
        <v>37</v>
      </c>
      <c r="F391" s="110"/>
      <c r="G391" s="111"/>
      <c r="H391" s="111"/>
      <c r="I391" s="111"/>
      <c r="J391" s="112" t="s">
        <v>37</v>
      </c>
      <c r="K391" s="136" t="s">
        <v>37</v>
      </c>
      <c r="L391" s="114" t="s">
        <v>37</v>
      </c>
      <c r="M391" s="114" t="s">
        <v>37</v>
      </c>
      <c r="N391" s="114" t="s">
        <v>37</v>
      </c>
      <c r="O391" s="114" t="s">
        <v>37</v>
      </c>
      <c r="P391" s="114" t="s">
        <v>37</v>
      </c>
      <c r="Q391" s="181" t="s">
        <v>37</v>
      </c>
      <c r="R391" s="176" t="s">
        <v>37</v>
      </c>
    </row>
    <row r="392" spans="1:21" ht="24" x14ac:dyDescent="0.2">
      <c r="A392" s="105" t="s">
        <v>1240</v>
      </c>
      <c r="B392" s="116" t="s">
        <v>463</v>
      </c>
      <c r="C392" s="101" t="s">
        <v>464</v>
      </c>
      <c r="D392" s="101">
        <v>9</v>
      </c>
      <c r="E392" s="101" t="s">
        <v>184</v>
      </c>
      <c r="F392" s="102">
        <f>SUM(F393:F399)</f>
        <v>74</v>
      </c>
      <c r="G392" s="103">
        <f>SUM(G393:G399)</f>
        <v>88</v>
      </c>
      <c r="H392" s="103">
        <f>SUM(H393:H399)</f>
        <v>98</v>
      </c>
      <c r="I392" s="117">
        <f>SUM(I393:I399)</f>
        <v>98</v>
      </c>
      <c r="J392" s="118" t="s">
        <v>21</v>
      </c>
      <c r="K392" s="105" t="s">
        <v>457</v>
      </c>
      <c r="L392" s="106" t="s">
        <v>1668</v>
      </c>
      <c r="M392" s="107" t="s">
        <v>124</v>
      </c>
      <c r="N392" s="234" t="s">
        <v>268</v>
      </c>
      <c r="O392" s="234" t="s">
        <v>268</v>
      </c>
      <c r="P392" s="235" t="s">
        <v>268</v>
      </c>
      <c r="Q392" s="183" t="s">
        <v>21</v>
      </c>
      <c r="R392" s="131">
        <f>(G392-F392)/F392</f>
        <v>0.1891891891891892</v>
      </c>
      <c r="S392" s="330" t="s">
        <v>1241</v>
      </c>
      <c r="T392" s="331"/>
      <c r="U392" s="331"/>
    </row>
    <row r="393" spans="1:21" ht="24" x14ac:dyDescent="0.2">
      <c r="A393" s="108"/>
      <c r="B393" s="109" t="s">
        <v>36</v>
      </c>
      <c r="C393" s="110" t="s">
        <v>37</v>
      </c>
      <c r="D393" s="110" t="s">
        <v>37</v>
      </c>
      <c r="E393" s="110" t="s">
        <v>37</v>
      </c>
      <c r="F393" s="110"/>
      <c r="G393" s="111"/>
      <c r="H393" s="111"/>
      <c r="I393" s="111"/>
      <c r="J393" s="112" t="s">
        <v>37</v>
      </c>
      <c r="K393" s="136" t="s">
        <v>37</v>
      </c>
      <c r="L393" s="114" t="s">
        <v>37</v>
      </c>
      <c r="M393" s="114" t="s">
        <v>37</v>
      </c>
      <c r="N393" s="114" t="s">
        <v>37</v>
      </c>
      <c r="O393" s="114" t="s">
        <v>37</v>
      </c>
      <c r="P393" s="114" t="s">
        <v>37</v>
      </c>
      <c r="Q393" s="181" t="s">
        <v>37</v>
      </c>
      <c r="R393" s="176" t="s">
        <v>37</v>
      </c>
      <c r="S393" s="412"/>
      <c r="T393" s="413"/>
      <c r="U393" s="413"/>
    </row>
    <row r="394" spans="1:21" ht="24" x14ac:dyDescent="0.2">
      <c r="A394" s="115"/>
      <c r="B394" s="109" t="s">
        <v>38</v>
      </c>
      <c r="C394" s="110" t="s">
        <v>37</v>
      </c>
      <c r="D394" s="110" t="s">
        <v>37</v>
      </c>
      <c r="E394" s="110" t="s">
        <v>37</v>
      </c>
      <c r="F394" s="110"/>
      <c r="G394" s="111"/>
      <c r="H394" s="111"/>
      <c r="I394" s="111"/>
      <c r="J394" s="112" t="s">
        <v>37</v>
      </c>
      <c r="K394" s="136" t="s">
        <v>37</v>
      </c>
      <c r="L394" s="114" t="s">
        <v>37</v>
      </c>
      <c r="M394" s="114" t="s">
        <v>37</v>
      </c>
      <c r="N394" s="114" t="s">
        <v>37</v>
      </c>
      <c r="O394" s="114" t="s">
        <v>37</v>
      </c>
      <c r="P394" s="114" t="s">
        <v>37</v>
      </c>
      <c r="Q394" s="181" t="s">
        <v>37</v>
      </c>
      <c r="R394" s="176" t="s">
        <v>37</v>
      </c>
    </row>
    <row r="395" spans="1:21" x14ac:dyDescent="0.2">
      <c r="A395" s="115"/>
      <c r="B395" s="109" t="s">
        <v>39</v>
      </c>
      <c r="C395" s="110" t="s">
        <v>37</v>
      </c>
      <c r="D395" s="110" t="s">
        <v>37</v>
      </c>
      <c r="E395" s="110" t="s">
        <v>37</v>
      </c>
      <c r="F395" s="110"/>
      <c r="G395" s="111"/>
      <c r="H395" s="111"/>
      <c r="I395" s="111"/>
      <c r="J395" s="112" t="s">
        <v>37</v>
      </c>
      <c r="K395" s="136" t="s">
        <v>37</v>
      </c>
      <c r="L395" s="114" t="s">
        <v>37</v>
      </c>
      <c r="M395" s="114" t="s">
        <v>37</v>
      </c>
      <c r="N395" s="114" t="s">
        <v>37</v>
      </c>
      <c r="O395" s="114" t="s">
        <v>37</v>
      </c>
      <c r="P395" s="114" t="s">
        <v>37</v>
      </c>
      <c r="Q395" s="181" t="s">
        <v>37</v>
      </c>
      <c r="R395" s="176" t="s">
        <v>37</v>
      </c>
    </row>
    <row r="396" spans="1:21" ht="24" x14ac:dyDescent="0.2">
      <c r="A396" s="115"/>
      <c r="B396" s="109" t="s">
        <v>40</v>
      </c>
      <c r="C396" s="110" t="s">
        <v>37</v>
      </c>
      <c r="D396" s="110" t="s">
        <v>37</v>
      </c>
      <c r="E396" s="110" t="s">
        <v>37</v>
      </c>
      <c r="F396" s="110"/>
      <c r="G396" s="111"/>
      <c r="H396" s="111"/>
      <c r="I396" s="111"/>
      <c r="J396" s="112" t="s">
        <v>37</v>
      </c>
      <c r="K396" s="136" t="s">
        <v>37</v>
      </c>
      <c r="L396" s="114" t="s">
        <v>37</v>
      </c>
      <c r="M396" s="114" t="s">
        <v>37</v>
      </c>
      <c r="N396" s="114" t="s">
        <v>37</v>
      </c>
      <c r="O396" s="114" t="s">
        <v>37</v>
      </c>
      <c r="P396" s="114" t="s">
        <v>37</v>
      </c>
      <c r="Q396" s="181" t="s">
        <v>37</v>
      </c>
      <c r="R396" s="176" t="s">
        <v>37</v>
      </c>
    </row>
    <row r="397" spans="1:21" x14ac:dyDescent="0.2">
      <c r="A397" s="115"/>
      <c r="B397" s="109" t="s">
        <v>41</v>
      </c>
      <c r="C397" s="110" t="s">
        <v>37</v>
      </c>
      <c r="D397" s="110" t="s">
        <v>37</v>
      </c>
      <c r="E397" s="110" t="s">
        <v>37</v>
      </c>
      <c r="F397" s="110"/>
      <c r="G397" s="111"/>
      <c r="H397" s="111"/>
      <c r="I397" s="111"/>
      <c r="J397" s="112" t="s">
        <v>37</v>
      </c>
      <c r="K397" s="136" t="s">
        <v>37</v>
      </c>
      <c r="L397" s="114" t="s">
        <v>37</v>
      </c>
      <c r="M397" s="114" t="s">
        <v>37</v>
      </c>
      <c r="N397" s="114" t="s">
        <v>37</v>
      </c>
      <c r="O397" s="114" t="s">
        <v>37</v>
      </c>
      <c r="P397" s="114" t="s">
        <v>37</v>
      </c>
      <c r="Q397" s="181" t="s">
        <v>37</v>
      </c>
      <c r="R397" s="176" t="s">
        <v>37</v>
      </c>
    </row>
    <row r="398" spans="1:21" x14ac:dyDescent="0.2">
      <c r="A398" s="115"/>
      <c r="B398" s="109" t="s">
        <v>42</v>
      </c>
      <c r="C398" s="110" t="s">
        <v>37</v>
      </c>
      <c r="D398" s="110" t="s">
        <v>37</v>
      </c>
      <c r="E398" s="110" t="s">
        <v>37</v>
      </c>
      <c r="F398" s="110"/>
      <c r="G398" s="111"/>
      <c r="H398" s="111"/>
      <c r="I398" s="111"/>
      <c r="J398" s="112" t="s">
        <v>37</v>
      </c>
      <c r="K398" s="136" t="s">
        <v>37</v>
      </c>
      <c r="L398" s="114" t="s">
        <v>37</v>
      </c>
      <c r="M398" s="114" t="s">
        <v>37</v>
      </c>
      <c r="N398" s="114" t="s">
        <v>37</v>
      </c>
      <c r="O398" s="114" t="s">
        <v>37</v>
      </c>
      <c r="P398" s="114" t="s">
        <v>37</v>
      </c>
      <c r="Q398" s="181" t="s">
        <v>37</v>
      </c>
      <c r="R398" s="176" t="s">
        <v>37</v>
      </c>
    </row>
    <row r="399" spans="1:21" x14ac:dyDescent="0.2">
      <c r="A399" s="115"/>
      <c r="B399" s="109" t="s">
        <v>43</v>
      </c>
      <c r="C399" s="110" t="s">
        <v>37</v>
      </c>
      <c r="D399" s="110" t="s">
        <v>37</v>
      </c>
      <c r="E399" s="110" t="s">
        <v>37</v>
      </c>
      <c r="F399" s="110">
        <v>74</v>
      </c>
      <c r="G399" s="111">
        <v>88</v>
      </c>
      <c r="H399" s="111">
        <v>98</v>
      </c>
      <c r="I399" s="111">
        <v>98</v>
      </c>
      <c r="J399" s="112" t="s">
        <v>37</v>
      </c>
      <c r="K399" s="136" t="s">
        <v>37</v>
      </c>
      <c r="L399" s="114" t="s">
        <v>37</v>
      </c>
      <c r="M399" s="114" t="s">
        <v>37</v>
      </c>
      <c r="N399" s="114" t="s">
        <v>37</v>
      </c>
      <c r="O399" s="114" t="s">
        <v>37</v>
      </c>
      <c r="P399" s="114" t="s">
        <v>37</v>
      </c>
      <c r="Q399" s="181" t="s">
        <v>37</v>
      </c>
      <c r="R399" s="176" t="s">
        <v>37</v>
      </c>
    </row>
    <row r="400" spans="1:21" ht="31.5" customHeight="1" x14ac:dyDescent="0.2">
      <c r="A400" s="105" t="s">
        <v>458</v>
      </c>
      <c r="B400" s="116" t="s">
        <v>466</v>
      </c>
      <c r="C400" s="101" t="s">
        <v>467</v>
      </c>
      <c r="D400" s="101">
        <v>9</v>
      </c>
      <c r="E400" s="101" t="s">
        <v>1471</v>
      </c>
      <c r="F400" s="102">
        <f>SUM(F401:F407)</f>
        <v>5016.7</v>
      </c>
      <c r="G400" s="103">
        <f>SUM(G401:G407)</f>
        <v>5036.8</v>
      </c>
      <c r="H400" s="103">
        <f>SUM(H401:H407)</f>
        <v>5056.8</v>
      </c>
      <c r="I400" s="117">
        <f>SUM(I401:I407)</f>
        <v>5076.8</v>
      </c>
      <c r="J400" s="118" t="s">
        <v>21</v>
      </c>
      <c r="K400" s="105" t="s">
        <v>461</v>
      </c>
      <c r="L400" s="106" t="s">
        <v>1669</v>
      </c>
      <c r="M400" s="107" t="s">
        <v>124</v>
      </c>
      <c r="N400" s="234" t="s">
        <v>469</v>
      </c>
      <c r="O400" s="234" t="s">
        <v>469</v>
      </c>
      <c r="P400" s="235" t="s">
        <v>469</v>
      </c>
      <c r="Q400" s="183" t="s">
        <v>21</v>
      </c>
      <c r="R400" s="131">
        <f>(G400-F400)/F400</f>
        <v>4.0066178962266758E-3</v>
      </c>
      <c r="S400" s="330" t="s">
        <v>1241</v>
      </c>
      <c r="T400" s="331"/>
      <c r="U400" s="331"/>
    </row>
    <row r="401" spans="1:21" ht="24" x14ac:dyDescent="0.2">
      <c r="A401" s="108"/>
      <c r="B401" s="109" t="s">
        <v>36</v>
      </c>
      <c r="C401" s="110" t="s">
        <v>37</v>
      </c>
      <c r="D401" s="110" t="s">
        <v>37</v>
      </c>
      <c r="E401" s="110" t="s">
        <v>37</v>
      </c>
      <c r="F401" s="110"/>
      <c r="G401" s="111"/>
      <c r="H401" s="111"/>
      <c r="I401" s="111"/>
      <c r="J401" s="112" t="s">
        <v>37</v>
      </c>
      <c r="K401" s="136" t="s">
        <v>37</v>
      </c>
      <c r="L401" s="114" t="s">
        <v>37</v>
      </c>
      <c r="M401" s="114" t="s">
        <v>37</v>
      </c>
      <c r="N401" s="114" t="s">
        <v>37</v>
      </c>
      <c r="O401" s="114" t="s">
        <v>37</v>
      </c>
      <c r="P401" s="114" t="s">
        <v>37</v>
      </c>
      <c r="Q401" s="181" t="s">
        <v>37</v>
      </c>
      <c r="R401" s="176" t="s">
        <v>37</v>
      </c>
      <c r="S401" s="412"/>
      <c r="T401" s="413"/>
      <c r="U401" s="413"/>
    </row>
    <row r="402" spans="1:21" ht="24" x14ac:dyDescent="0.2">
      <c r="A402" s="115"/>
      <c r="B402" s="109" t="s">
        <v>38</v>
      </c>
      <c r="C402" s="110" t="s">
        <v>37</v>
      </c>
      <c r="D402" s="110" t="s">
        <v>37</v>
      </c>
      <c r="E402" s="110" t="s">
        <v>37</v>
      </c>
      <c r="F402" s="110"/>
      <c r="G402" s="111"/>
      <c r="H402" s="111"/>
      <c r="I402" s="111"/>
      <c r="J402" s="112" t="s">
        <v>37</v>
      </c>
      <c r="K402" s="136" t="s">
        <v>37</v>
      </c>
      <c r="L402" s="114" t="s">
        <v>37</v>
      </c>
      <c r="M402" s="114" t="s">
        <v>37</v>
      </c>
      <c r="N402" s="114" t="s">
        <v>37</v>
      </c>
      <c r="O402" s="114" t="s">
        <v>37</v>
      </c>
      <c r="P402" s="114" t="s">
        <v>37</v>
      </c>
      <c r="Q402" s="181" t="s">
        <v>37</v>
      </c>
      <c r="R402" s="176" t="s">
        <v>37</v>
      </c>
    </row>
    <row r="403" spans="1:21" x14ac:dyDescent="0.2">
      <c r="A403" s="115"/>
      <c r="B403" s="109" t="s">
        <v>39</v>
      </c>
      <c r="C403" s="110" t="s">
        <v>37</v>
      </c>
      <c r="D403" s="110" t="s">
        <v>37</v>
      </c>
      <c r="E403" s="110" t="s">
        <v>37</v>
      </c>
      <c r="F403" s="110"/>
      <c r="G403" s="111"/>
      <c r="H403" s="111"/>
      <c r="I403" s="111"/>
      <c r="J403" s="112" t="s">
        <v>37</v>
      </c>
      <c r="K403" s="136" t="s">
        <v>37</v>
      </c>
      <c r="L403" s="114" t="s">
        <v>37</v>
      </c>
      <c r="M403" s="114" t="s">
        <v>37</v>
      </c>
      <c r="N403" s="114" t="s">
        <v>37</v>
      </c>
      <c r="O403" s="114" t="s">
        <v>37</v>
      </c>
      <c r="P403" s="114" t="s">
        <v>37</v>
      </c>
      <c r="Q403" s="181" t="s">
        <v>37</v>
      </c>
      <c r="R403" s="176" t="s">
        <v>37</v>
      </c>
    </row>
    <row r="404" spans="1:21" ht="24" x14ac:dyDescent="0.2">
      <c r="A404" s="115"/>
      <c r="B404" s="109" t="s">
        <v>40</v>
      </c>
      <c r="C404" s="110" t="s">
        <v>37</v>
      </c>
      <c r="D404" s="110" t="s">
        <v>37</v>
      </c>
      <c r="E404" s="110" t="s">
        <v>37</v>
      </c>
      <c r="F404" s="110"/>
      <c r="G404" s="111"/>
      <c r="H404" s="111"/>
      <c r="I404" s="111"/>
      <c r="J404" s="112" t="s">
        <v>37</v>
      </c>
      <c r="K404" s="136" t="s">
        <v>37</v>
      </c>
      <c r="L404" s="114" t="s">
        <v>37</v>
      </c>
      <c r="M404" s="114" t="s">
        <v>37</v>
      </c>
      <c r="N404" s="114" t="s">
        <v>37</v>
      </c>
      <c r="O404" s="114" t="s">
        <v>37</v>
      </c>
      <c r="P404" s="114" t="s">
        <v>37</v>
      </c>
      <c r="Q404" s="181" t="s">
        <v>37</v>
      </c>
      <c r="R404" s="176" t="s">
        <v>37</v>
      </c>
    </row>
    <row r="405" spans="1:21" x14ac:dyDescent="0.2">
      <c r="A405" s="115"/>
      <c r="B405" s="109" t="s">
        <v>41</v>
      </c>
      <c r="C405" s="110" t="s">
        <v>37</v>
      </c>
      <c r="D405" s="110" t="s">
        <v>37</v>
      </c>
      <c r="E405" s="110" t="s">
        <v>37</v>
      </c>
      <c r="F405" s="110"/>
      <c r="G405" s="111"/>
      <c r="H405" s="111"/>
      <c r="I405" s="111"/>
      <c r="J405" s="112" t="s">
        <v>37</v>
      </c>
      <c r="K405" s="136" t="s">
        <v>37</v>
      </c>
      <c r="L405" s="114" t="s">
        <v>37</v>
      </c>
      <c r="M405" s="114" t="s">
        <v>37</v>
      </c>
      <c r="N405" s="114" t="s">
        <v>37</v>
      </c>
      <c r="O405" s="114" t="s">
        <v>37</v>
      </c>
      <c r="P405" s="114" t="s">
        <v>37</v>
      </c>
      <c r="Q405" s="181" t="s">
        <v>37</v>
      </c>
      <c r="R405" s="176" t="s">
        <v>37</v>
      </c>
    </row>
    <row r="406" spans="1:21" x14ac:dyDescent="0.2">
      <c r="A406" s="115"/>
      <c r="B406" s="109" t="s">
        <v>42</v>
      </c>
      <c r="C406" s="110" t="s">
        <v>37</v>
      </c>
      <c r="D406" s="110" t="s">
        <v>37</v>
      </c>
      <c r="E406" s="110" t="s">
        <v>37</v>
      </c>
      <c r="F406" s="110"/>
      <c r="G406" s="111"/>
      <c r="H406" s="111"/>
      <c r="I406" s="111"/>
      <c r="J406" s="112" t="s">
        <v>37</v>
      </c>
      <c r="K406" s="136" t="s">
        <v>37</v>
      </c>
      <c r="L406" s="114" t="s">
        <v>37</v>
      </c>
      <c r="M406" s="114" t="s">
        <v>37</v>
      </c>
      <c r="N406" s="114" t="s">
        <v>37</v>
      </c>
      <c r="O406" s="114" t="s">
        <v>37</v>
      </c>
      <c r="P406" s="114" t="s">
        <v>37</v>
      </c>
      <c r="Q406" s="181" t="s">
        <v>37</v>
      </c>
      <c r="R406" s="176" t="s">
        <v>37</v>
      </c>
    </row>
    <row r="407" spans="1:21" x14ac:dyDescent="0.2">
      <c r="A407" s="115"/>
      <c r="B407" s="109" t="s">
        <v>43</v>
      </c>
      <c r="C407" s="110" t="s">
        <v>37</v>
      </c>
      <c r="D407" s="110" t="s">
        <v>37</v>
      </c>
      <c r="E407" s="110" t="s">
        <v>37</v>
      </c>
      <c r="F407" s="110">
        <v>5016.7</v>
      </c>
      <c r="G407" s="111">
        <v>5036.8</v>
      </c>
      <c r="H407" s="111">
        <v>5056.8</v>
      </c>
      <c r="I407" s="111">
        <v>5076.8</v>
      </c>
      <c r="J407" s="112" t="s">
        <v>37</v>
      </c>
      <c r="K407" s="136" t="s">
        <v>37</v>
      </c>
      <c r="L407" s="114" t="s">
        <v>37</v>
      </c>
      <c r="M407" s="114" t="s">
        <v>37</v>
      </c>
      <c r="N407" s="114" t="s">
        <v>37</v>
      </c>
      <c r="O407" s="114" t="s">
        <v>37</v>
      </c>
      <c r="P407" s="114" t="s">
        <v>37</v>
      </c>
      <c r="Q407" s="181" t="s">
        <v>37</v>
      </c>
      <c r="R407" s="176" t="s">
        <v>37</v>
      </c>
    </row>
    <row r="408" spans="1:21" ht="24" customHeight="1" x14ac:dyDescent="0.2">
      <c r="A408" s="105" t="s">
        <v>462</v>
      </c>
      <c r="B408" s="116" t="s">
        <v>471</v>
      </c>
      <c r="C408" s="101" t="s">
        <v>472</v>
      </c>
      <c r="D408" s="101">
        <v>9</v>
      </c>
      <c r="E408" s="101" t="s">
        <v>184</v>
      </c>
      <c r="F408" s="102">
        <f>SUM(F409:F415)</f>
        <v>15</v>
      </c>
      <c r="G408" s="103">
        <f>SUM(G409:G415)</f>
        <v>19</v>
      </c>
      <c r="H408" s="103">
        <f>SUM(H409:H415)</f>
        <v>23</v>
      </c>
      <c r="I408" s="117">
        <f>SUM(I409:I415)</f>
        <v>23</v>
      </c>
      <c r="J408" s="118" t="s">
        <v>21</v>
      </c>
      <c r="K408" s="105" t="s">
        <v>465</v>
      </c>
      <c r="L408" s="106" t="s">
        <v>1670</v>
      </c>
      <c r="M408" s="107" t="s">
        <v>124</v>
      </c>
      <c r="N408" s="234" t="s">
        <v>174</v>
      </c>
      <c r="O408" s="234" t="s">
        <v>174</v>
      </c>
      <c r="P408" s="235" t="s">
        <v>174</v>
      </c>
      <c r="Q408" s="183" t="s">
        <v>21</v>
      </c>
      <c r="R408" s="131">
        <f>(G408-F408)/F408</f>
        <v>0.26666666666666666</v>
      </c>
      <c r="S408" s="330" t="s">
        <v>1241</v>
      </c>
      <c r="T408" s="331"/>
      <c r="U408" s="331"/>
    </row>
    <row r="409" spans="1:21" ht="24" x14ac:dyDescent="0.2">
      <c r="A409" s="108"/>
      <c r="B409" s="109" t="s">
        <v>36</v>
      </c>
      <c r="C409" s="110" t="s">
        <v>37</v>
      </c>
      <c r="D409" s="110" t="s">
        <v>37</v>
      </c>
      <c r="E409" s="110" t="s">
        <v>37</v>
      </c>
      <c r="F409" s="110"/>
      <c r="G409" s="111"/>
      <c r="H409" s="111"/>
      <c r="I409" s="111"/>
      <c r="J409" s="112" t="s">
        <v>37</v>
      </c>
      <c r="K409" s="136" t="s">
        <v>37</v>
      </c>
      <c r="L409" s="114" t="s">
        <v>37</v>
      </c>
      <c r="M409" s="114" t="s">
        <v>37</v>
      </c>
      <c r="N409" s="114" t="s">
        <v>37</v>
      </c>
      <c r="O409" s="114" t="s">
        <v>37</v>
      </c>
      <c r="P409" s="114" t="s">
        <v>37</v>
      </c>
      <c r="Q409" s="181" t="s">
        <v>37</v>
      </c>
      <c r="R409" s="176" t="s">
        <v>37</v>
      </c>
      <c r="S409" s="412"/>
      <c r="T409" s="413"/>
      <c r="U409" s="413"/>
    </row>
    <row r="410" spans="1:21" ht="24" x14ac:dyDescent="0.2">
      <c r="A410" s="115"/>
      <c r="B410" s="109" t="s">
        <v>38</v>
      </c>
      <c r="C410" s="110" t="s">
        <v>37</v>
      </c>
      <c r="D410" s="110" t="s">
        <v>37</v>
      </c>
      <c r="E410" s="110" t="s">
        <v>37</v>
      </c>
      <c r="F410" s="110"/>
      <c r="G410" s="111"/>
      <c r="H410" s="111"/>
      <c r="I410" s="111"/>
      <c r="J410" s="112" t="s">
        <v>37</v>
      </c>
      <c r="K410" s="136" t="s">
        <v>37</v>
      </c>
      <c r="L410" s="114" t="s">
        <v>37</v>
      </c>
      <c r="M410" s="114" t="s">
        <v>37</v>
      </c>
      <c r="N410" s="114" t="s">
        <v>37</v>
      </c>
      <c r="O410" s="114" t="s">
        <v>37</v>
      </c>
      <c r="P410" s="114" t="s">
        <v>37</v>
      </c>
      <c r="Q410" s="181" t="s">
        <v>37</v>
      </c>
      <c r="R410" s="176" t="s">
        <v>37</v>
      </c>
    </row>
    <row r="411" spans="1:21" x14ac:dyDescent="0.2">
      <c r="A411" s="115"/>
      <c r="B411" s="109" t="s">
        <v>39</v>
      </c>
      <c r="C411" s="110" t="s">
        <v>37</v>
      </c>
      <c r="D411" s="110" t="s">
        <v>37</v>
      </c>
      <c r="E411" s="110" t="s">
        <v>37</v>
      </c>
      <c r="F411" s="110"/>
      <c r="G411" s="111"/>
      <c r="H411" s="111"/>
      <c r="I411" s="111"/>
      <c r="J411" s="112" t="s">
        <v>37</v>
      </c>
      <c r="K411" s="136" t="s">
        <v>37</v>
      </c>
      <c r="L411" s="114" t="s">
        <v>37</v>
      </c>
      <c r="M411" s="114" t="s">
        <v>37</v>
      </c>
      <c r="N411" s="114" t="s">
        <v>37</v>
      </c>
      <c r="O411" s="114" t="s">
        <v>37</v>
      </c>
      <c r="P411" s="114" t="s">
        <v>37</v>
      </c>
      <c r="Q411" s="181" t="s">
        <v>37</v>
      </c>
      <c r="R411" s="176" t="s">
        <v>37</v>
      </c>
    </row>
    <row r="412" spans="1:21" ht="24" x14ac:dyDescent="0.2">
      <c r="A412" s="115"/>
      <c r="B412" s="109" t="s">
        <v>40</v>
      </c>
      <c r="C412" s="110" t="s">
        <v>37</v>
      </c>
      <c r="D412" s="110" t="s">
        <v>37</v>
      </c>
      <c r="E412" s="110" t="s">
        <v>37</v>
      </c>
      <c r="F412" s="110"/>
      <c r="G412" s="111"/>
      <c r="H412" s="111"/>
      <c r="I412" s="111"/>
      <c r="J412" s="112" t="s">
        <v>37</v>
      </c>
      <c r="K412" s="136" t="s">
        <v>37</v>
      </c>
      <c r="L412" s="114" t="s">
        <v>37</v>
      </c>
      <c r="M412" s="114" t="s">
        <v>37</v>
      </c>
      <c r="N412" s="114" t="s">
        <v>37</v>
      </c>
      <c r="O412" s="114" t="s">
        <v>37</v>
      </c>
      <c r="P412" s="114" t="s">
        <v>37</v>
      </c>
      <c r="Q412" s="181" t="s">
        <v>37</v>
      </c>
      <c r="R412" s="176" t="s">
        <v>37</v>
      </c>
    </row>
    <row r="413" spans="1:21" x14ac:dyDescent="0.2">
      <c r="A413" s="115"/>
      <c r="B413" s="109" t="s">
        <v>41</v>
      </c>
      <c r="C413" s="110" t="s">
        <v>37</v>
      </c>
      <c r="D413" s="110" t="s">
        <v>37</v>
      </c>
      <c r="E413" s="110" t="s">
        <v>37</v>
      </c>
      <c r="F413" s="110"/>
      <c r="G413" s="111"/>
      <c r="H413" s="111"/>
      <c r="I413" s="111"/>
      <c r="J413" s="112" t="s">
        <v>37</v>
      </c>
      <c r="K413" s="136" t="s">
        <v>37</v>
      </c>
      <c r="L413" s="114" t="s">
        <v>37</v>
      </c>
      <c r="M413" s="114" t="s">
        <v>37</v>
      </c>
      <c r="N413" s="114" t="s">
        <v>37</v>
      </c>
      <c r="O413" s="114" t="s">
        <v>37</v>
      </c>
      <c r="P413" s="114" t="s">
        <v>37</v>
      </c>
      <c r="Q413" s="181" t="s">
        <v>37</v>
      </c>
      <c r="R413" s="176" t="s">
        <v>37</v>
      </c>
    </row>
    <row r="414" spans="1:21" x14ac:dyDescent="0.2">
      <c r="A414" s="115"/>
      <c r="B414" s="109" t="s">
        <v>42</v>
      </c>
      <c r="C414" s="110" t="s">
        <v>37</v>
      </c>
      <c r="D414" s="110" t="s">
        <v>37</v>
      </c>
      <c r="E414" s="110" t="s">
        <v>37</v>
      </c>
      <c r="F414" s="110"/>
      <c r="G414" s="111"/>
      <c r="H414" s="111"/>
      <c r="I414" s="111"/>
      <c r="J414" s="112" t="s">
        <v>37</v>
      </c>
      <c r="K414" s="136" t="s">
        <v>37</v>
      </c>
      <c r="L414" s="114" t="s">
        <v>37</v>
      </c>
      <c r="M414" s="114" t="s">
        <v>37</v>
      </c>
      <c r="N414" s="114" t="s">
        <v>37</v>
      </c>
      <c r="O414" s="114" t="s">
        <v>37</v>
      </c>
      <c r="P414" s="114" t="s">
        <v>37</v>
      </c>
      <c r="Q414" s="181" t="s">
        <v>37</v>
      </c>
      <c r="R414" s="176" t="s">
        <v>37</v>
      </c>
    </row>
    <row r="415" spans="1:21" x14ac:dyDescent="0.2">
      <c r="A415" s="115"/>
      <c r="B415" s="109" t="s">
        <v>43</v>
      </c>
      <c r="C415" s="110" t="s">
        <v>37</v>
      </c>
      <c r="D415" s="110" t="s">
        <v>37</v>
      </c>
      <c r="E415" s="110" t="s">
        <v>37</v>
      </c>
      <c r="F415" s="110">
        <v>15</v>
      </c>
      <c r="G415" s="111">
        <v>19</v>
      </c>
      <c r="H415" s="111">
        <v>23</v>
      </c>
      <c r="I415" s="111">
        <v>23</v>
      </c>
      <c r="J415" s="112" t="s">
        <v>37</v>
      </c>
      <c r="K415" s="136" t="s">
        <v>37</v>
      </c>
      <c r="L415" s="114" t="s">
        <v>37</v>
      </c>
      <c r="M415" s="114" t="s">
        <v>37</v>
      </c>
      <c r="N415" s="114" t="s">
        <v>37</v>
      </c>
      <c r="O415" s="114" t="s">
        <v>37</v>
      </c>
      <c r="P415" s="114" t="s">
        <v>37</v>
      </c>
      <c r="Q415" s="181" t="s">
        <v>37</v>
      </c>
      <c r="R415" s="176" t="s">
        <v>37</v>
      </c>
    </row>
    <row r="416" spans="1:21" ht="28.5" customHeight="1" x14ac:dyDescent="0.2">
      <c r="A416" s="105" t="s">
        <v>1339</v>
      </c>
      <c r="B416" s="116" t="s">
        <v>474</v>
      </c>
      <c r="C416" s="101" t="s">
        <v>475</v>
      </c>
      <c r="D416" s="101">
        <v>9</v>
      </c>
      <c r="E416" s="101" t="s">
        <v>476</v>
      </c>
      <c r="F416" s="102">
        <f>SUM(F417:F423)</f>
        <v>363</v>
      </c>
      <c r="G416" s="103">
        <f>SUM(G417:G423)</f>
        <v>382</v>
      </c>
      <c r="H416" s="103">
        <f>SUM(H417:H423)</f>
        <v>397.7</v>
      </c>
      <c r="I416" s="117">
        <f>SUM(I417:I423)</f>
        <v>413.9</v>
      </c>
      <c r="J416" s="118" t="s">
        <v>21</v>
      </c>
      <c r="K416" s="105" t="s">
        <v>468</v>
      </c>
      <c r="L416" s="106" t="s">
        <v>1671</v>
      </c>
      <c r="M416" s="107" t="s">
        <v>124</v>
      </c>
      <c r="N416" s="234" t="s">
        <v>83</v>
      </c>
      <c r="O416" s="234" t="s">
        <v>35</v>
      </c>
      <c r="P416" s="235" t="s">
        <v>35</v>
      </c>
      <c r="Q416" s="183" t="s">
        <v>21</v>
      </c>
      <c r="R416" s="131">
        <f>(G416-F416)/F416</f>
        <v>5.2341597796143252E-2</v>
      </c>
      <c r="S416" s="330" t="s">
        <v>1229</v>
      </c>
      <c r="T416" s="331"/>
      <c r="U416" s="331"/>
    </row>
    <row r="417" spans="1:21" ht="24" x14ac:dyDescent="0.2">
      <c r="A417" s="108"/>
      <c r="B417" s="109" t="s">
        <v>36</v>
      </c>
      <c r="C417" s="110" t="s">
        <v>37</v>
      </c>
      <c r="D417" s="110" t="s">
        <v>37</v>
      </c>
      <c r="E417" s="110" t="s">
        <v>37</v>
      </c>
      <c r="F417" s="110">
        <v>163</v>
      </c>
      <c r="G417" s="111">
        <v>175</v>
      </c>
      <c r="H417" s="111">
        <v>183.7</v>
      </c>
      <c r="I417" s="111">
        <v>192.9</v>
      </c>
      <c r="J417" s="112" t="s">
        <v>37</v>
      </c>
      <c r="K417" s="136" t="s">
        <v>37</v>
      </c>
      <c r="L417" s="114" t="s">
        <v>37</v>
      </c>
      <c r="M417" s="114" t="s">
        <v>37</v>
      </c>
      <c r="N417" s="114" t="s">
        <v>37</v>
      </c>
      <c r="O417" s="114" t="s">
        <v>37</v>
      </c>
      <c r="P417" s="114" t="s">
        <v>37</v>
      </c>
      <c r="Q417" s="181" t="s">
        <v>37</v>
      </c>
      <c r="R417" s="176" t="s">
        <v>37</v>
      </c>
      <c r="S417" s="412"/>
      <c r="T417" s="413"/>
      <c r="U417" s="413"/>
    </row>
    <row r="418" spans="1:21" ht="24" x14ac:dyDescent="0.2">
      <c r="A418" s="115"/>
      <c r="B418" s="109" t="s">
        <v>38</v>
      </c>
      <c r="C418" s="110" t="s">
        <v>37</v>
      </c>
      <c r="D418" s="110" t="s">
        <v>37</v>
      </c>
      <c r="E418" s="110" t="s">
        <v>37</v>
      </c>
      <c r="F418" s="110"/>
      <c r="G418" s="111"/>
      <c r="H418" s="111"/>
      <c r="I418" s="111"/>
      <c r="J418" s="112" t="s">
        <v>37</v>
      </c>
      <c r="K418" s="136" t="s">
        <v>37</v>
      </c>
      <c r="L418" s="114" t="s">
        <v>37</v>
      </c>
      <c r="M418" s="114" t="s">
        <v>37</v>
      </c>
      <c r="N418" s="114" t="s">
        <v>37</v>
      </c>
      <c r="O418" s="114" t="s">
        <v>37</v>
      </c>
      <c r="P418" s="114" t="s">
        <v>37</v>
      </c>
      <c r="Q418" s="181" t="s">
        <v>37</v>
      </c>
      <c r="R418" s="176" t="s">
        <v>37</v>
      </c>
    </row>
    <row r="419" spans="1:21" x14ac:dyDescent="0.2">
      <c r="A419" s="115"/>
      <c r="B419" s="109" t="s">
        <v>39</v>
      </c>
      <c r="C419" s="110" t="s">
        <v>37</v>
      </c>
      <c r="D419" s="110" t="s">
        <v>37</v>
      </c>
      <c r="E419" s="110" t="s">
        <v>37</v>
      </c>
      <c r="F419" s="110"/>
      <c r="G419" s="111"/>
      <c r="H419" s="111"/>
      <c r="I419" s="111"/>
      <c r="J419" s="112" t="s">
        <v>37</v>
      </c>
      <c r="K419" s="136" t="s">
        <v>37</v>
      </c>
      <c r="L419" s="114" t="s">
        <v>37</v>
      </c>
      <c r="M419" s="114" t="s">
        <v>37</v>
      </c>
      <c r="N419" s="114" t="s">
        <v>37</v>
      </c>
      <c r="O419" s="114" t="s">
        <v>37</v>
      </c>
      <c r="P419" s="114" t="s">
        <v>37</v>
      </c>
      <c r="Q419" s="181" t="s">
        <v>37</v>
      </c>
      <c r="R419" s="176" t="s">
        <v>37</v>
      </c>
    </row>
    <row r="420" spans="1:21" ht="24" x14ac:dyDescent="0.2">
      <c r="A420" s="115"/>
      <c r="B420" s="109" t="s">
        <v>40</v>
      </c>
      <c r="C420" s="110" t="s">
        <v>37</v>
      </c>
      <c r="D420" s="110" t="s">
        <v>37</v>
      </c>
      <c r="E420" s="110" t="s">
        <v>37</v>
      </c>
      <c r="F420" s="110"/>
      <c r="G420" s="111"/>
      <c r="H420" s="111"/>
      <c r="I420" s="111"/>
      <c r="J420" s="112" t="s">
        <v>37</v>
      </c>
      <c r="K420" s="136" t="s">
        <v>37</v>
      </c>
      <c r="L420" s="114" t="s">
        <v>37</v>
      </c>
      <c r="M420" s="114" t="s">
        <v>37</v>
      </c>
      <c r="N420" s="114" t="s">
        <v>37</v>
      </c>
      <c r="O420" s="114" t="s">
        <v>37</v>
      </c>
      <c r="P420" s="114" t="s">
        <v>37</v>
      </c>
      <c r="Q420" s="181" t="s">
        <v>37</v>
      </c>
      <c r="R420" s="176" t="s">
        <v>37</v>
      </c>
    </row>
    <row r="421" spans="1:21" x14ac:dyDescent="0.2">
      <c r="A421" s="115"/>
      <c r="B421" s="109" t="s">
        <v>41</v>
      </c>
      <c r="C421" s="110" t="s">
        <v>37</v>
      </c>
      <c r="D421" s="110" t="s">
        <v>37</v>
      </c>
      <c r="E421" s="110" t="s">
        <v>37</v>
      </c>
      <c r="F421" s="110"/>
      <c r="G421" s="111"/>
      <c r="H421" s="111"/>
      <c r="I421" s="111"/>
      <c r="J421" s="112" t="s">
        <v>37</v>
      </c>
      <c r="K421" s="136" t="s">
        <v>37</v>
      </c>
      <c r="L421" s="114" t="s">
        <v>37</v>
      </c>
      <c r="M421" s="114" t="s">
        <v>37</v>
      </c>
      <c r="N421" s="114" t="s">
        <v>37</v>
      </c>
      <c r="O421" s="114" t="s">
        <v>37</v>
      </c>
      <c r="P421" s="114" t="s">
        <v>37</v>
      </c>
      <c r="Q421" s="181" t="s">
        <v>37</v>
      </c>
      <c r="R421" s="176" t="s">
        <v>37</v>
      </c>
    </row>
    <row r="422" spans="1:21" x14ac:dyDescent="0.2">
      <c r="A422" s="115"/>
      <c r="B422" s="109" t="s">
        <v>42</v>
      </c>
      <c r="C422" s="110" t="s">
        <v>37</v>
      </c>
      <c r="D422" s="110" t="s">
        <v>37</v>
      </c>
      <c r="E422" s="110" t="s">
        <v>37</v>
      </c>
      <c r="F422" s="110"/>
      <c r="G422" s="111"/>
      <c r="H422" s="111"/>
      <c r="I422" s="111"/>
      <c r="J422" s="112" t="s">
        <v>37</v>
      </c>
      <c r="K422" s="136" t="s">
        <v>37</v>
      </c>
      <c r="L422" s="114" t="s">
        <v>37</v>
      </c>
      <c r="M422" s="114" t="s">
        <v>37</v>
      </c>
      <c r="N422" s="114" t="s">
        <v>37</v>
      </c>
      <c r="O422" s="114" t="s">
        <v>37</v>
      </c>
      <c r="P422" s="114" t="s">
        <v>37</v>
      </c>
      <c r="Q422" s="181" t="s">
        <v>37</v>
      </c>
      <c r="R422" s="176" t="s">
        <v>37</v>
      </c>
    </row>
    <row r="423" spans="1:21" x14ac:dyDescent="0.2">
      <c r="A423" s="115"/>
      <c r="B423" s="109" t="s">
        <v>43</v>
      </c>
      <c r="C423" s="110" t="s">
        <v>37</v>
      </c>
      <c r="D423" s="110" t="s">
        <v>37</v>
      </c>
      <c r="E423" s="110" t="s">
        <v>37</v>
      </c>
      <c r="F423" s="110">
        <v>200</v>
      </c>
      <c r="G423" s="111">
        <v>207</v>
      </c>
      <c r="H423" s="111">
        <v>214</v>
      </c>
      <c r="I423" s="111">
        <v>221</v>
      </c>
      <c r="J423" s="112" t="s">
        <v>37</v>
      </c>
      <c r="K423" s="136" t="s">
        <v>37</v>
      </c>
      <c r="L423" s="114" t="s">
        <v>37</v>
      </c>
      <c r="M423" s="114" t="s">
        <v>37</v>
      </c>
      <c r="N423" s="114" t="s">
        <v>37</v>
      </c>
      <c r="O423" s="114" t="s">
        <v>37</v>
      </c>
      <c r="P423" s="114" t="s">
        <v>37</v>
      </c>
      <c r="Q423" s="181" t="s">
        <v>37</v>
      </c>
      <c r="R423" s="176" t="s">
        <v>37</v>
      </c>
    </row>
    <row r="424" spans="1:21" ht="29.25" customHeight="1" x14ac:dyDescent="0.2">
      <c r="A424" s="105" t="s">
        <v>470</v>
      </c>
      <c r="B424" s="116" t="s">
        <v>479</v>
      </c>
      <c r="C424" s="101" t="s">
        <v>480</v>
      </c>
      <c r="D424" s="101">
        <v>9</v>
      </c>
      <c r="E424" s="101" t="s">
        <v>184</v>
      </c>
      <c r="F424" s="102">
        <f>SUM(F425:F431)</f>
        <v>37</v>
      </c>
      <c r="G424" s="103">
        <f>SUM(G425:G431)</f>
        <v>40.5</v>
      </c>
      <c r="H424" s="103">
        <f>SUM(H425:H431)</f>
        <v>43.5</v>
      </c>
      <c r="I424" s="117">
        <f>SUM(I425:I431)</f>
        <v>46.5</v>
      </c>
      <c r="J424" s="118" t="s">
        <v>21</v>
      </c>
      <c r="K424" s="105" t="s">
        <v>473</v>
      </c>
      <c r="L424" s="106" t="s">
        <v>1672</v>
      </c>
      <c r="M424" s="107" t="s">
        <v>124</v>
      </c>
      <c r="N424" s="234" t="s">
        <v>482</v>
      </c>
      <c r="O424" s="234" t="s">
        <v>482</v>
      </c>
      <c r="P424" s="235" t="s">
        <v>482</v>
      </c>
      <c r="Q424" s="183" t="s">
        <v>21</v>
      </c>
      <c r="R424" s="131">
        <f>(G424-F424)/F424</f>
        <v>9.45945945945946E-2</v>
      </c>
      <c r="S424" s="330" t="s">
        <v>1241</v>
      </c>
      <c r="T424" s="331"/>
      <c r="U424" s="331"/>
    </row>
    <row r="425" spans="1:21" ht="24" x14ac:dyDescent="0.2">
      <c r="A425" s="108"/>
      <c r="B425" s="109" t="s">
        <v>36</v>
      </c>
      <c r="C425" s="110" t="s">
        <v>37</v>
      </c>
      <c r="D425" s="110" t="s">
        <v>37</v>
      </c>
      <c r="E425" s="110" t="s">
        <v>37</v>
      </c>
      <c r="F425" s="110"/>
      <c r="G425" s="111"/>
      <c r="H425" s="111"/>
      <c r="I425" s="111"/>
      <c r="J425" s="112" t="s">
        <v>37</v>
      </c>
      <c r="K425" s="136" t="s">
        <v>37</v>
      </c>
      <c r="L425" s="114" t="s">
        <v>37</v>
      </c>
      <c r="M425" s="114" t="s">
        <v>37</v>
      </c>
      <c r="N425" s="114" t="s">
        <v>37</v>
      </c>
      <c r="O425" s="114" t="s">
        <v>37</v>
      </c>
      <c r="P425" s="114" t="s">
        <v>37</v>
      </c>
      <c r="Q425" s="181" t="s">
        <v>37</v>
      </c>
      <c r="R425" s="176" t="s">
        <v>37</v>
      </c>
      <c r="S425" s="412"/>
      <c r="T425" s="413"/>
      <c r="U425" s="413"/>
    </row>
    <row r="426" spans="1:21" ht="24" x14ac:dyDescent="0.2">
      <c r="A426" s="115"/>
      <c r="B426" s="109" t="s">
        <v>38</v>
      </c>
      <c r="C426" s="110" t="s">
        <v>37</v>
      </c>
      <c r="D426" s="110" t="s">
        <v>37</v>
      </c>
      <c r="E426" s="110" t="s">
        <v>37</v>
      </c>
      <c r="F426" s="110"/>
      <c r="G426" s="111"/>
      <c r="H426" s="111"/>
      <c r="I426" s="111"/>
      <c r="J426" s="112" t="s">
        <v>37</v>
      </c>
      <c r="K426" s="136" t="s">
        <v>37</v>
      </c>
      <c r="L426" s="114" t="s">
        <v>37</v>
      </c>
      <c r="M426" s="114" t="s">
        <v>37</v>
      </c>
      <c r="N426" s="114" t="s">
        <v>37</v>
      </c>
      <c r="O426" s="114" t="s">
        <v>37</v>
      </c>
      <c r="P426" s="114" t="s">
        <v>37</v>
      </c>
      <c r="Q426" s="181" t="s">
        <v>37</v>
      </c>
      <c r="R426" s="176" t="s">
        <v>37</v>
      </c>
    </row>
    <row r="427" spans="1:21" x14ac:dyDescent="0.2">
      <c r="A427" s="115"/>
      <c r="B427" s="109" t="s">
        <v>39</v>
      </c>
      <c r="C427" s="110" t="s">
        <v>37</v>
      </c>
      <c r="D427" s="110" t="s">
        <v>37</v>
      </c>
      <c r="E427" s="110" t="s">
        <v>37</v>
      </c>
      <c r="F427" s="110"/>
      <c r="G427" s="111"/>
      <c r="H427" s="111"/>
      <c r="I427" s="111"/>
      <c r="J427" s="112" t="s">
        <v>37</v>
      </c>
      <c r="K427" s="136" t="s">
        <v>37</v>
      </c>
      <c r="L427" s="114" t="s">
        <v>37</v>
      </c>
      <c r="M427" s="114" t="s">
        <v>37</v>
      </c>
      <c r="N427" s="114" t="s">
        <v>37</v>
      </c>
      <c r="O427" s="114" t="s">
        <v>37</v>
      </c>
      <c r="P427" s="114" t="s">
        <v>37</v>
      </c>
      <c r="Q427" s="181" t="s">
        <v>37</v>
      </c>
      <c r="R427" s="176" t="s">
        <v>37</v>
      </c>
    </row>
    <row r="428" spans="1:21" ht="24" x14ac:dyDescent="0.2">
      <c r="A428" s="115"/>
      <c r="B428" s="109" t="s">
        <v>40</v>
      </c>
      <c r="C428" s="110" t="s">
        <v>37</v>
      </c>
      <c r="D428" s="110" t="s">
        <v>37</v>
      </c>
      <c r="E428" s="110" t="s">
        <v>37</v>
      </c>
      <c r="F428" s="110"/>
      <c r="G428" s="111"/>
      <c r="H428" s="111"/>
      <c r="I428" s="111"/>
      <c r="J428" s="112" t="s">
        <v>37</v>
      </c>
      <c r="K428" s="136" t="s">
        <v>37</v>
      </c>
      <c r="L428" s="114" t="s">
        <v>37</v>
      </c>
      <c r="M428" s="114" t="s">
        <v>37</v>
      </c>
      <c r="N428" s="114" t="s">
        <v>37</v>
      </c>
      <c r="O428" s="114" t="s">
        <v>37</v>
      </c>
      <c r="P428" s="114" t="s">
        <v>37</v>
      </c>
      <c r="Q428" s="181" t="s">
        <v>37</v>
      </c>
      <c r="R428" s="176" t="s">
        <v>37</v>
      </c>
    </row>
    <row r="429" spans="1:21" x14ac:dyDescent="0.2">
      <c r="A429" s="115"/>
      <c r="B429" s="109" t="s">
        <v>41</v>
      </c>
      <c r="C429" s="110" t="s">
        <v>37</v>
      </c>
      <c r="D429" s="110" t="s">
        <v>37</v>
      </c>
      <c r="E429" s="110" t="s">
        <v>37</v>
      </c>
      <c r="F429" s="110"/>
      <c r="G429" s="111"/>
      <c r="H429" s="111"/>
      <c r="I429" s="111"/>
      <c r="J429" s="112" t="s">
        <v>37</v>
      </c>
      <c r="K429" s="136" t="s">
        <v>37</v>
      </c>
      <c r="L429" s="114" t="s">
        <v>37</v>
      </c>
      <c r="M429" s="114" t="s">
        <v>37</v>
      </c>
      <c r="N429" s="114" t="s">
        <v>37</v>
      </c>
      <c r="O429" s="114" t="s">
        <v>37</v>
      </c>
      <c r="P429" s="114" t="s">
        <v>37</v>
      </c>
      <c r="Q429" s="181" t="s">
        <v>37</v>
      </c>
      <c r="R429" s="176" t="s">
        <v>37</v>
      </c>
    </row>
    <row r="430" spans="1:21" x14ac:dyDescent="0.2">
      <c r="A430" s="115"/>
      <c r="B430" s="109" t="s">
        <v>42</v>
      </c>
      <c r="C430" s="110" t="s">
        <v>37</v>
      </c>
      <c r="D430" s="110" t="s">
        <v>37</v>
      </c>
      <c r="E430" s="110" t="s">
        <v>37</v>
      </c>
      <c r="F430" s="110"/>
      <c r="G430" s="111"/>
      <c r="H430" s="111"/>
      <c r="I430" s="111"/>
      <c r="J430" s="112" t="s">
        <v>37</v>
      </c>
      <c r="K430" s="136" t="s">
        <v>37</v>
      </c>
      <c r="L430" s="114" t="s">
        <v>37</v>
      </c>
      <c r="M430" s="114" t="s">
        <v>37</v>
      </c>
      <c r="N430" s="114" t="s">
        <v>37</v>
      </c>
      <c r="O430" s="114" t="s">
        <v>37</v>
      </c>
      <c r="P430" s="114" t="s">
        <v>37</v>
      </c>
      <c r="Q430" s="181" t="s">
        <v>37</v>
      </c>
      <c r="R430" s="176" t="s">
        <v>37</v>
      </c>
    </row>
    <row r="431" spans="1:21" x14ac:dyDescent="0.2">
      <c r="A431" s="115"/>
      <c r="B431" s="109" t="s">
        <v>43</v>
      </c>
      <c r="C431" s="110" t="s">
        <v>37</v>
      </c>
      <c r="D431" s="110" t="s">
        <v>37</v>
      </c>
      <c r="E431" s="110" t="s">
        <v>37</v>
      </c>
      <c r="F431" s="110">
        <v>37</v>
      </c>
      <c r="G431" s="111">
        <v>40.5</v>
      </c>
      <c r="H431" s="111">
        <v>43.5</v>
      </c>
      <c r="I431" s="111">
        <v>46.5</v>
      </c>
      <c r="J431" s="112" t="s">
        <v>37</v>
      </c>
      <c r="K431" s="136" t="s">
        <v>37</v>
      </c>
      <c r="L431" s="114" t="s">
        <v>37</v>
      </c>
      <c r="M431" s="114" t="s">
        <v>37</v>
      </c>
      <c r="N431" s="114" t="s">
        <v>37</v>
      </c>
      <c r="O431" s="114" t="s">
        <v>37</v>
      </c>
      <c r="P431" s="114" t="s">
        <v>37</v>
      </c>
      <c r="Q431" s="181" t="s">
        <v>37</v>
      </c>
      <c r="R431" s="176" t="s">
        <v>37</v>
      </c>
    </row>
    <row r="432" spans="1:21" ht="36.75" customHeight="1" x14ac:dyDescent="0.2">
      <c r="A432" s="105" t="s">
        <v>1244</v>
      </c>
      <c r="B432" s="116" t="s">
        <v>484</v>
      </c>
      <c r="C432" s="101" t="s">
        <v>485</v>
      </c>
      <c r="D432" s="101">
        <v>9</v>
      </c>
      <c r="E432" s="101" t="s">
        <v>184</v>
      </c>
      <c r="F432" s="102">
        <f>SUM(F433:F439)</f>
        <v>152</v>
      </c>
      <c r="G432" s="103">
        <f>SUM(G433:G439)</f>
        <v>166</v>
      </c>
      <c r="H432" s="103">
        <f>SUM(H433:H439)</f>
        <v>180</v>
      </c>
      <c r="I432" s="117">
        <f>SUM(I433:I439)</f>
        <v>194</v>
      </c>
      <c r="J432" s="118" t="s">
        <v>21</v>
      </c>
      <c r="K432" s="105" t="s">
        <v>477</v>
      </c>
      <c r="L432" s="106" t="s">
        <v>1676</v>
      </c>
      <c r="M432" s="107" t="s">
        <v>124</v>
      </c>
      <c r="N432" s="234" t="s">
        <v>35</v>
      </c>
      <c r="O432" s="234" t="s">
        <v>35</v>
      </c>
      <c r="P432" s="235" t="s">
        <v>35</v>
      </c>
      <c r="Q432" s="183" t="s">
        <v>21</v>
      </c>
      <c r="R432" s="131">
        <f>(G432-F432)/F432</f>
        <v>9.2105263157894732E-2</v>
      </c>
      <c r="S432" s="330" t="s">
        <v>1241</v>
      </c>
      <c r="T432" s="331"/>
      <c r="U432" s="331"/>
    </row>
    <row r="433" spans="1:21" ht="24" x14ac:dyDescent="0.2">
      <c r="A433" s="108"/>
      <c r="B433" s="109" t="s">
        <v>36</v>
      </c>
      <c r="C433" s="110" t="s">
        <v>37</v>
      </c>
      <c r="D433" s="110" t="s">
        <v>37</v>
      </c>
      <c r="E433" s="110" t="s">
        <v>37</v>
      </c>
      <c r="F433" s="110"/>
      <c r="G433" s="111"/>
      <c r="H433" s="111"/>
      <c r="I433" s="111"/>
      <c r="J433" s="112" t="s">
        <v>37</v>
      </c>
      <c r="K433" s="136" t="s">
        <v>37</v>
      </c>
      <c r="L433" s="114" t="s">
        <v>37</v>
      </c>
      <c r="M433" s="114" t="s">
        <v>37</v>
      </c>
      <c r="N433" s="114" t="s">
        <v>37</v>
      </c>
      <c r="O433" s="114" t="s">
        <v>37</v>
      </c>
      <c r="P433" s="114" t="s">
        <v>37</v>
      </c>
      <c r="Q433" s="181" t="s">
        <v>37</v>
      </c>
      <c r="R433" s="176" t="s">
        <v>37</v>
      </c>
      <c r="S433" s="412"/>
      <c r="T433" s="413"/>
      <c r="U433" s="413"/>
    </row>
    <row r="434" spans="1:21" ht="24" x14ac:dyDescent="0.2">
      <c r="A434" s="115"/>
      <c r="B434" s="109" t="s">
        <v>38</v>
      </c>
      <c r="C434" s="110" t="s">
        <v>37</v>
      </c>
      <c r="D434" s="110" t="s">
        <v>37</v>
      </c>
      <c r="E434" s="110" t="s">
        <v>37</v>
      </c>
      <c r="F434" s="110"/>
      <c r="G434" s="111"/>
      <c r="H434" s="111"/>
      <c r="I434" s="111"/>
      <c r="J434" s="112" t="s">
        <v>37</v>
      </c>
      <c r="K434" s="136" t="s">
        <v>37</v>
      </c>
      <c r="L434" s="114" t="s">
        <v>37</v>
      </c>
      <c r="M434" s="114" t="s">
        <v>37</v>
      </c>
      <c r="N434" s="114" t="s">
        <v>37</v>
      </c>
      <c r="O434" s="114" t="s">
        <v>37</v>
      </c>
      <c r="P434" s="114" t="s">
        <v>37</v>
      </c>
      <c r="Q434" s="181" t="s">
        <v>37</v>
      </c>
      <c r="R434" s="176" t="s">
        <v>37</v>
      </c>
    </row>
    <row r="435" spans="1:21" x14ac:dyDescent="0.2">
      <c r="A435" s="115"/>
      <c r="B435" s="109" t="s">
        <v>39</v>
      </c>
      <c r="C435" s="110" t="s">
        <v>37</v>
      </c>
      <c r="D435" s="110" t="s">
        <v>37</v>
      </c>
      <c r="E435" s="110" t="s">
        <v>37</v>
      </c>
      <c r="F435" s="110"/>
      <c r="G435" s="111"/>
      <c r="H435" s="111"/>
      <c r="I435" s="111"/>
      <c r="J435" s="112" t="s">
        <v>37</v>
      </c>
      <c r="K435" s="136" t="s">
        <v>37</v>
      </c>
      <c r="L435" s="114" t="s">
        <v>37</v>
      </c>
      <c r="M435" s="114" t="s">
        <v>37</v>
      </c>
      <c r="N435" s="114" t="s">
        <v>37</v>
      </c>
      <c r="O435" s="114" t="s">
        <v>37</v>
      </c>
      <c r="P435" s="114" t="s">
        <v>37</v>
      </c>
      <c r="Q435" s="181" t="s">
        <v>37</v>
      </c>
      <c r="R435" s="176" t="s">
        <v>37</v>
      </c>
    </row>
    <row r="436" spans="1:21" ht="24" x14ac:dyDescent="0.2">
      <c r="A436" s="115"/>
      <c r="B436" s="109" t="s">
        <v>40</v>
      </c>
      <c r="C436" s="110" t="s">
        <v>37</v>
      </c>
      <c r="D436" s="110" t="s">
        <v>37</v>
      </c>
      <c r="E436" s="110" t="s">
        <v>37</v>
      </c>
      <c r="F436" s="110"/>
      <c r="G436" s="111"/>
      <c r="H436" s="111"/>
      <c r="I436" s="111"/>
      <c r="J436" s="112" t="s">
        <v>37</v>
      </c>
      <c r="K436" s="136" t="s">
        <v>37</v>
      </c>
      <c r="L436" s="114" t="s">
        <v>37</v>
      </c>
      <c r="M436" s="114" t="s">
        <v>37</v>
      </c>
      <c r="N436" s="114" t="s">
        <v>37</v>
      </c>
      <c r="O436" s="114" t="s">
        <v>37</v>
      </c>
      <c r="P436" s="114" t="s">
        <v>37</v>
      </c>
      <c r="Q436" s="181" t="s">
        <v>37</v>
      </c>
      <c r="R436" s="176" t="s">
        <v>37</v>
      </c>
    </row>
    <row r="437" spans="1:21" x14ac:dyDescent="0.2">
      <c r="A437" s="115"/>
      <c r="B437" s="109" t="s">
        <v>41</v>
      </c>
      <c r="C437" s="110" t="s">
        <v>37</v>
      </c>
      <c r="D437" s="110" t="s">
        <v>37</v>
      </c>
      <c r="E437" s="110" t="s">
        <v>37</v>
      </c>
      <c r="F437" s="110"/>
      <c r="G437" s="111"/>
      <c r="H437" s="111"/>
      <c r="I437" s="111"/>
      <c r="J437" s="112" t="s">
        <v>37</v>
      </c>
      <c r="K437" s="136" t="s">
        <v>37</v>
      </c>
      <c r="L437" s="114" t="s">
        <v>37</v>
      </c>
      <c r="M437" s="114" t="s">
        <v>37</v>
      </c>
      <c r="N437" s="114" t="s">
        <v>37</v>
      </c>
      <c r="O437" s="114" t="s">
        <v>37</v>
      </c>
      <c r="P437" s="114" t="s">
        <v>37</v>
      </c>
      <c r="Q437" s="181" t="s">
        <v>37</v>
      </c>
      <c r="R437" s="176" t="s">
        <v>37</v>
      </c>
    </row>
    <row r="438" spans="1:21" x14ac:dyDescent="0.2">
      <c r="A438" s="115"/>
      <c r="B438" s="109" t="s">
        <v>42</v>
      </c>
      <c r="C438" s="110" t="s">
        <v>37</v>
      </c>
      <c r="D438" s="110" t="s">
        <v>37</v>
      </c>
      <c r="E438" s="110" t="s">
        <v>37</v>
      </c>
      <c r="F438" s="110"/>
      <c r="G438" s="111"/>
      <c r="H438" s="111"/>
      <c r="I438" s="111"/>
      <c r="J438" s="112" t="s">
        <v>37</v>
      </c>
      <c r="K438" s="136" t="s">
        <v>37</v>
      </c>
      <c r="L438" s="114" t="s">
        <v>37</v>
      </c>
      <c r="M438" s="114" t="s">
        <v>37</v>
      </c>
      <c r="N438" s="114" t="s">
        <v>37</v>
      </c>
      <c r="O438" s="114" t="s">
        <v>37</v>
      </c>
      <c r="P438" s="114" t="s">
        <v>37</v>
      </c>
      <c r="Q438" s="181" t="s">
        <v>37</v>
      </c>
      <c r="R438" s="176" t="s">
        <v>37</v>
      </c>
    </row>
    <row r="439" spans="1:21" x14ac:dyDescent="0.2">
      <c r="A439" s="115"/>
      <c r="B439" s="109" t="s">
        <v>43</v>
      </c>
      <c r="C439" s="110" t="s">
        <v>37</v>
      </c>
      <c r="D439" s="110" t="s">
        <v>37</v>
      </c>
      <c r="E439" s="110" t="s">
        <v>37</v>
      </c>
      <c r="F439" s="110">
        <v>152</v>
      </c>
      <c r="G439" s="111">
        <v>166</v>
      </c>
      <c r="H439" s="111">
        <v>180</v>
      </c>
      <c r="I439" s="111">
        <v>194</v>
      </c>
      <c r="J439" s="112" t="s">
        <v>37</v>
      </c>
      <c r="K439" s="136" t="s">
        <v>37</v>
      </c>
      <c r="L439" s="114" t="s">
        <v>37</v>
      </c>
      <c r="M439" s="114" t="s">
        <v>37</v>
      </c>
      <c r="N439" s="114" t="s">
        <v>37</v>
      </c>
      <c r="O439" s="114" t="s">
        <v>37</v>
      </c>
      <c r="P439" s="114" t="s">
        <v>37</v>
      </c>
      <c r="Q439" s="181" t="s">
        <v>37</v>
      </c>
      <c r="R439" s="176" t="s">
        <v>37</v>
      </c>
    </row>
    <row r="440" spans="1:21" ht="31.5" customHeight="1" x14ac:dyDescent="0.2">
      <c r="A440" s="105" t="s">
        <v>478</v>
      </c>
      <c r="B440" s="116" t="s">
        <v>488</v>
      </c>
      <c r="C440" s="101" t="s">
        <v>489</v>
      </c>
      <c r="D440" s="101">
        <v>9</v>
      </c>
      <c r="E440" s="101" t="s">
        <v>184</v>
      </c>
      <c r="F440" s="102">
        <f>SUM(F441:F447)</f>
        <v>40</v>
      </c>
      <c r="G440" s="103">
        <f>SUM(G441:G447)</f>
        <v>47.5</v>
      </c>
      <c r="H440" s="103">
        <f>SUM(H441:H447)</f>
        <v>47.5</v>
      </c>
      <c r="I440" s="117">
        <f>SUM(I441:I447)</f>
        <v>47.5</v>
      </c>
      <c r="J440" s="118" t="s">
        <v>21</v>
      </c>
      <c r="K440" s="105" t="s">
        <v>481</v>
      </c>
      <c r="L440" s="106" t="s">
        <v>1674</v>
      </c>
      <c r="M440" s="107" t="s">
        <v>124</v>
      </c>
      <c r="N440" s="234" t="s">
        <v>482</v>
      </c>
      <c r="O440" s="234" t="s">
        <v>482</v>
      </c>
      <c r="P440" s="235" t="s">
        <v>482</v>
      </c>
      <c r="Q440" s="183" t="s">
        <v>21</v>
      </c>
      <c r="R440" s="131">
        <f>(G440-F440)/F440</f>
        <v>0.1875</v>
      </c>
      <c r="S440" s="330" t="s">
        <v>1241</v>
      </c>
      <c r="T440" s="331"/>
      <c r="U440" s="331"/>
    </row>
    <row r="441" spans="1:21" ht="24" x14ac:dyDescent="0.2">
      <c r="A441" s="108"/>
      <c r="B441" s="109" t="s">
        <v>36</v>
      </c>
      <c r="C441" s="110" t="s">
        <v>37</v>
      </c>
      <c r="D441" s="110" t="s">
        <v>37</v>
      </c>
      <c r="E441" s="110" t="s">
        <v>37</v>
      </c>
      <c r="F441" s="110"/>
      <c r="G441" s="111"/>
      <c r="H441" s="111"/>
      <c r="I441" s="111"/>
      <c r="J441" s="112" t="s">
        <v>37</v>
      </c>
      <c r="K441" s="136" t="s">
        <v>37</v>
      </c>
      <c r="L441" s="114" t="s">
        <v>37</v>
      </c>
      <c r="M441" s="114" t="s">
        <v>37</v>
      </c>
      <c r="N441" s="114" t="s">
        <v>37</v>
      </c>
      <c r="O441" s="114" t="s">
        <v>37</v>
      </c>
      <c r="P441" s="114" t="s">
        <v>37</v>
      </c>
      <c r="Q441" s="181" t="s">
        <v>37</v>
      </c>
      <c r="R441" s="176" t="s">
        <v>37</v>
      </c>
      <c r="S441" s="412"/>
      <c r="T441" s="413"/>
      <c r="U441" s="413"/>
    </row>
    <row r="442" spans="1:21" ht="24" x14ac:dyDescent="0.2">
      <c r="A442" s="115"/>
      <c r="B442" s="109" t="s">
        <v>38</v>
      </c>
      <c r="C442" s="110" t="s">
        <v>37</v>
      </c>
      <c r="D442" s="110" t="s">
        <v>37</v>
      </c>
      <c r="E442" s="110" t="s">
        <v>37</v>
      </c>
      <c r="F442" s="110"/>
      <c r="G442" s="111"/>
      <c r="H442" s="111"/>
      <c r="I442" s="111"/>
      <c r="J442" s="112" t="s">
        <v>37</v>
      </c>
      <c r="K442" s="136" t="s">
        <v>37</v>
      </c>
      <c r="L442" s="114" t="s">
        <v>37</v>
      </c>
      <c r="M442" s="114" t="s">
        <v>37</v>
      </c>
      <c r="N442" s="114" t="s">
        <v>37</v>
      </c>
      <c r="O442" s="114" t="s">
        <v>37</v>
      </c>
      <c r="P442" s="114" t="s">
        <v>37</v>
      </c>
      <c r="Q442" s="181" t="s">
        <v>37</v>
      </c>
      <c r="R442" s="176" t="s">
        <v>37</v>
      </c>
    </row>
    <row r="443" spans="1:21" x14ac:dyDescent="0.2">
      <c r="A443" s="115"/>
      <c r="B443" s="109" t="s">
        <v>39</v>
      </c>
      <c r="C443" s="110" t="s">
        <v>37</v>
      </c>
      <c r="D443" s="110" t="s">
        <v>37</v>
      </c>
      <c r="E443" s="110" t="s">
        <v>37</v>
      </c>
      <c r="F443" s="110"/>
      <c r="G443" s="111"/>
      <c r="H443" s="111"/>
      <c r="I443" s="111"/>
      <c r="J443" s="112" t="s">
        <v>37</v>
      </c>
      <c r="K443" s="136" t="s">
        <v>37</v>
      </c>
      <c r="L443" s="114" t="s">
        <v>37</v>
      </c>
      <c r="M443" s="114" t="s">
        <v>37</v>
      </c>
      <c r="N443" s="114" t="s">
        <v>37</v>
      </c>
      <c r="O443" s="114" t="s">
        <v>37</v>
      </c>
      <c r="P443" s="114" t="s">
        <v>37</v>
      </c>
      <c r="Q443" s="181" t="s">
        <v>37</v>
      </c>
      <c r="R443" s="176" t="s">
        <v>37</v>
      </c>
    </row>
    <row r="444" spans="1:21" ht="24" x14ac:dyDescent="0.2">
      <c r="A444" s="115"/>
      <c r="B444" s="109" t="s">
        <v>40</v>
      </c>
      <c r="C444" s="110" t="s">
        <v>37</v>
      </c>
      <c r="D444" s="110" t="s">
        <v>37</v>
      </c>
      <c r="E444" s="110" t="s">
        <v>37</v>
      </c>
      <c r="F444" s="110"/>
      <c r="G444" s="111"/>
      <c r="H444" s="111"/>
      <c r="I444" s="111"/>
      <c r="J444" s="112" t="s">
        <v>37</v>
      </c>
      <c r="K444" s="136" t="s">
        <v>37</v>
      </c>
      <c r="L444" s="114" t="s">
        <v>37</v>
      </c>
      <c r="M444" s="114" t="s">
        <v>37</v>
      </c>
      <c r="N444" s="114" t="s">
        <v>37</v>
      </c>
      <c r="O444" s="114" t="s">
        <v>37</v>
      </c>
      <c r="P444" s="114" t="s">
        <v>37</v>
      </c>
      <c r="Q444" s="181" t="s">
        <v>37</v>
      </c>
      <c r="R444" s="176" t="s">
        <v>37</v>
      </c>
    </row>
    <row r="445" spans="1:21" x14ac:dyDescent="0.2">
      <c r="A445" s="115"/>
      <c r="B445" s="109" t="s">
        <v>41</v>
      </c>
      <c r="C445" s="110" t="s">
        <v>37</v>
      </c>
      <c r="D445" s="110" t="s">
        <v>37</v>
      </c>
      <c r="E445" s="110" t="s">
        <v>37</v>
      </c>
      <c r="F445" s="110"/>
      <c r="G445" s="111"/>
      <c r="H445" s="111"/>
      <c r="I445" s="111"/>
      <c r="J445" s="112" t="s">
        <v>37</v>
      </c>
      <c r="K445" s="136" t="s">
        <v>37</v>
      </c>
      <c r="L445" s="114" t="s">
        <v>37</v>
      </c>
      <c r="M445" s="114" t="s">
        <v>37</v>
      </c>
      <c r="N445" s="114" t="s">
        <v>37</v>
      </c>
      <c r="O445" s="114" t="s">
        <v>37</v>
      </c>
      <c r="P445" s="114" t="s">
        <v>37</v>
      </c>
      <c r="Q445" s="181" t="s">
        <v>37</v>
      </c>
      <c r="R445" s="176" t="s">
        <v>37</v>
      </c>
    </row>
    <row r="446" spans="1:21" x14ac:dyDescent="0.2">
      <c r="A446" s="115"/>
      <c r="B446" s="109" t="s">
        <v>42</v>
      </c>
      <c r="C446" s="110" t="s">
        <v>37</v>
      </c>
      <c r="D446" s="110" t="s">
        <v>37</v>
      </c>
      <c r="E446" s="110" t="s">
        <v>37</v>
      </c>
      <c r="F446" s="110"/>
      <c r="G446" s="111"/>
      <c r="H446" s="111"/>
      <c r="I446" s="111"/>
      <c r="J446" s="112" t="s">
        <v>37</v>
      </c>
      <c r="K446" s="136" t="s">
        <v>37</v>
      </c>
      <c r="L446" s="114" t="s">
        <v>37</v>
      </c>
      <c r="M446" s="114" t="s">
        <v>37</v>
      </c>
      <c r="N446" s="114" t="s">
        <v>37</v>
      </c>
      <c r="O446" s="114" t="s">
        <v>37</v>
      </c>
      <c r="P446" s="114" t="s">
        <v>37</v>
      </c>
      <c r="Q446" s="181" t="s">
        <v>37</v>
      </c>
      <c r="R446" s="176" t="s">
        <v>37</v>
      </c>
    </row>
    <row r="447" spans="1:21" x14ac:dyDescent="0.2">
      <c r="A447" s="115"/>
      <c r="B447" s="109" t="s">
        <v>43</v>
      </c>
      <c r="C447" s="110" t="s">
        <v>37</v>
      </c>
      <c r="D447" s="110" t="s">
        <v>37</v>
      </c>
      <c r="E447" s="110" t="s">
        <v>37</v>
      </c>
      <c r="F447" s="110">
        <v>40</v>
      </c>
      <c r="G447" s="111">
        <v>47.5</v>
      </c>
      <c r="H447" s="111">
        <v>47.5</v>
      </c>
      <c r="I447" s="111">
        <v>47.5</v>
      </c>
      <c r="J447" s="112" t="s">
        <v>37</v>
      </c>
      <c r="K447" s="136" t="s">
        <v>37</v>
      </c>
      <c r="L447" s="114" t="s">
        <v>37</v>
      </c>
      <c r="M447" s="114" t="s">
        <v>37</v>
      </c>
      <c r="N447" s="114" t="s">
        <v>37</v>
      </c>
      <c r="O447" s="114" t="s">
        <v>37</v>
      </c>
      <c r="P447" s="114" t="s">
        <v>37</v>
      </c>
      <c r="Q447" s="181" t="s">
        <v>37</v>
      </c>
      <c r="R447" s="176" t="s">
        <v>37</v>
      </c>
    </row>
    <row r="448" spans="1:21" ht="36" customHeight="1" x14ac:dyDescent="0.2">
      <c r="A448" s="105" t="s">
        <v>483</v>
      </c>
      <c r="B448" s="116" t="s">
        <v>492</v>
      </c>
      <c r="C448" s="101" t="s">
        <v>493</v>
      </c>
      <c r="D448" s="101">
        <v>9</v>
      </c>
      <c r="E448" s="101" t="s">
        <v>184</v>
      </c>
      <c r="F448" s="102">
        <f>SUM(F449:F455)</f>
        <v>2.5</v>
      </c>
      <c r="G448" s="103">
        <f>SUM(G449:G455)</f>
        <v>8.5</v>
      </c>
      <c r="H448" s="103">
        <f>SUM(H449:H455)</f>
        <v>8.5</v>
      </c>
      <c r="I448" s="117">
        <f>SUM(I449:I455)</f>
        <v>8.5</v>
      </c>
      <c r="J448" s="118" t="s">
        <v>21</v>
      </c>
      <c r="K448" s="105" t="s">
        <v>486</v>
      </c>
      <c r="L448" s="106" t="s">
        <v>1675</v>
      </c>
      <c r="M448" s="107" t="s">
        <v>124</v>
      </c>
      <c r="N448" s="234" t="s">
        <v>90</v>
      </c>
      <c r="O448" s="234" t="s">
        <v>90</v>
      </c>
      <c r="P448" s="235" t="s">
        <v>90</v>
      </c>
      <c r="Q448" s="183" t="s">
        <v>21</v>
      </c>
      <c r="R448" s="131">
        <f>(G448-F448)/F448</f>
        <v>2.4</v>
      </c>
      <c r="S448" s="330" t="s">
        <v>1241</v>
      </c>
      <c r="T448" s="331"/>
      <c r="U448" s="331"/>
    </row>
    <row r="449" spans="1:21" ht="24" x14ac:dyDescent="0.2">
      <c r="A449" s="108"/>
      <c r="B449" s="109" t="s">
        <v>36</v>
      </c>
      <c r="C449" s="110" t="s">
        <v>37</v>
      </c>
      <c r="D449" s="110" t="s">
        <v>37</v>
      </c>
      <c r="E449" s="110" t="s">
        <v>37</v>
      </c>
      <c r="F449" s="110"/>
      <c r="G449" s="111"/>
      <c r="H449" s="111"/>
      <c r="I449" s="111"/>
      <c r="J449" s="112" t="s">
        <v>37</v>
      </c>
      <c r="K449" s="136" t="s">
        <v>37</v>
      </c>
      <c r="L449" s="114" t="s">
        <v>37</v>
      </c>
      <c r="M449" s="114" t="s">
        <v>37</v>
      </c>
      <c r="N449" s="114" t="s">
        <v>37</v>
      </c>
      <c r="O449" s="114" t="s">
        <v>37</v>
      </c>
      <c r="P449" s="114" t="s">
        <v>37</v>
      </c>
      <c r="Q449" s="181" t="s">
        <v>37</v>
      </c>
      <c r="R449" s="176" t="s">
        <v>37</v>
      </c>
      <c r="S449" s="412"/>
      <c r="T449" s="413"/>
      <c r="U449" s="413"/>
    </row>
    <row r="450" spans="1:21" ht="24" x14ac:dyDescent="0.2">
      <c r="A450" s="115"/>
      <c r="B450" s="109" t="s">
        <v>38</v>
      </c>
      <c r="C450" s="110" t="s">
        <v>37</v>
      </c>
      <c r="D450" s="110" t="s">
        <v>37</v>
      </c>
      <c r="E450" s="110" t="s">
        <v>37</v>
      </c>
      <c r="F450" s="110"/>
      <c r="G450" s="111"/>
      <c r="H450" s="111"/>
      <c r="I450" s="111"/>
      <c r="J450" s="112" t="s">
        <v>37</v>
      </c>
      <c r="K450" s="136" t="s">
        <v>37</v>
      </c>
      <c r="L450" s="114" t="s">
        <v>37</v>
      </c>
      <c r="M450" s="114" t="s">
        <v>37</v>
      </c>
      <c r="N450" s="114" t="s">
        <v>37</v>
      </c>
      <c r="O450" s="114" t="s">
        <v>37</v>
      </c>
      <c r="P450" s="114" t="s">
        <v>37</v>
      </c>
      <c r="Q450" s="181" t="s">
        <v>37</v>
      </c>
      <c r="R450" s="176" t="s">
        <v>37</v>
      </c>
    </row>
    <row r="451" spans="1:21" x14ac:dyDescent="0.2">
      <c r="A451" s="115"/>
      <c r="B451" s="109" t="s">
        <v>39</v>
      </c>
      <c r="C451" s="110" t="s">
        <v>37</v>
      </c>
      <c r="D451" s="110" t="s">
        <v>37</v>
      </c>
      <c r="E451" s="110" t="s">
        <v>37</v>
      </c>
      <c r="F451" s="110"/>
      <c r="G451" s="111"/>
      <c r="H451" s="111"/>
      <c r="I451" s="111"/>
      <c r="J451" s="112" t="s">
        <v>37</v>
      </c>
      <c r="K451" s="136" t="s">
        <v>37</v>
      </c>
      <c r="L451" s="114" t="s">
        <v>37</v>
      </c>
      <c r="M451" s="114" t="s">
        <v>37</v>
      </c>
      <c r="N451" s="114" t="s">
        <v>37</v>
      </c>
      <c r="O451" s="114" t="s">
        <v>37</v>
      </c>
      <c r="P451" s="114" t="s">
        <v>37</v>
      </c>
      <c r="Q451" s="181" t="s">
        <v>37</v>
      </c>
      <c r="R451" s="176" t="s">
        <v>37</v>
      </c>
    </row>
    <row r="452" spans="1:21" ht="24" x14ac:dyDescent="0.2">
      <c r="A452" s="115"/>
      <c r="B452" s="109" t="s">
        <v>40</v>
      </c>
      <c r="C452" s="110" t="s">
        <v>37</v>
      </c>
      <c r="D452" s="110" t="s">
        <v>37</v>
      </c>
      <c r="E452" s="110" t="s">
        <v>37</v>
      </c>
      <c r="F452" s="110"/>
      <c r="G452" s="111"/>
      <c r="H452" s="111"/>
      <c r="I452" s="111"/>
      <c r="J452" s="112" t="s">
        <v>37</v>
      </c>
      <c r="K452" s="136" t="s">
        <v>37</v>
      </c>
      <c r="L452" s="114" t="s">
        <v>37</v>
      </c>
      <c r="M452" s="114" t="s">
        <v>37</v>
      </c>
      <c r="N452" s="114" t="s">
        <v>37</v>
      </c>
      <c r="O452" s="114" t="s">
        <v>37</v>
      </c>
      <c r="P452" s="114" t="s">
        <v>37</v>
      </c>
      <c r="Q452" s="181" t="s">
        <v>37</v>
      </c>
      <c r="R452" s="176" t="s">
        <v>37</v>
      </c>
    </row>
    <row r="453" spans="1:21" x14ac:dyDescent="0.2">
      <c r="A453" s="115"/>
      <c r="B453" s="109" t="s">
        <v>41</v>
      </c>
      <c r="C453" s="110" t="s">
        <v>37</v>
      </c>
      <c r="D453" s="110" t="s">
        <v>37</v>
      </c>
      <c r="E453" s="110" t="s">
        <v>37</v>
      </c>
      <c r="F453" s="110"/>
      <c r="G453" s="111"/>
      <c r="H453" s="111"/>
      <c r="I453" s="111"/>
      <c r="J453" s="112" t="s">
        <v>37</v>
      </c>
      <c r="K453" s="136" t="s">
        <v>37</v>
      </c>
      <c r="L453" s="114" t="s">
        <v>37</v>
      </c>
      <c r="M453" s="114" t="s">
        <v>37</v>
      </c>
      <c r="N453" s="114" t="s">
        <v>37</v>
      </c>
      <c r="O453" s="114" t="s">
        <v>37</v>
      </c>
      <c r="P453" s="114" t="s">
        <v>37</v>
      </c>
      <c r="Q453" s="181" t="s">
        <v>37</v>
      </c>
      <c r="R453" s="176" t="s">
        <v>37</v>
      </c>
    </row>
    <row r="454" spans="1:21" x14ac:dyDescent="0.2">
      <c r="A454" s="115"/>
      <c r="B454" s="109" t="s">
        <v>42</v>
      </c>
      <c r="C454" s="110" t="s">
        <v>37</v>
      </c>
      <c r="D454" s="110" t="s">
        <v>37</v>
      </c>
      <c r="E454" s="110" t="s">
        <v>37</v>
      </c>
      <c r="F454" s="110"/>
      <c r="G454" s="111"/>
      <c r="H454" s="111"/>
      <c r="I454" s="111"/>
      <c r="J454" s="112" t="s">
        <v>37</v>
      </c>
      <c r="K454" s="136" t="s">
        <v>37</v>
      </c>
      <c r="L454" s="114" t="s">
        <v>37</v>
      </c>
      <c r="M454" s="114" t="s">
        <v>37</v>
      </c>
      <c r="N454" s="114" t="s">
        <v>37</v>
      </c>
      <c r="O454" s="114" t="s">
        <v>37</v>
      </c>
      <c r="P454" s="114" t="s">
        <v>37</v>
      </c>
      <c r="Q454" s="181" t="s">
        <v>37</v>
      </c>
      <c r="R454" s="176" t="s">
        <v>37</v>
      </c>
    </row>
    <row r="455" spans="1:21" x14ac:dyDescent="0.2">
      <c r="A455" s="115"/>
      <c r="B455" s="109" t="s">
        <v>43</v>
      </c>
      <c r="C455" s="110" t="s">
        <v>37</v>
      </c>
      <c r="D455" s="110" t="s">
        <v>37</v>
      </c>
      <c r="E455" s="110" t="s">
        <v>37</v>
      </c>
      <c r="F455" s="110">
        <v>2.5</v>
      </c>
      <c r="G455" s="111">
        <v>8.5</v>
      </c>
      <c r="H455" s="111">
        <v>8.5</v>
      </c>
      <c r="I455" s="111">
        <v>8.5</v>
      </c>
      <c r="J455" s="112" t="s">
        <v>37</v>
      </c>
      <c r="K455" s="136" t="s">
        <v>37</v>
      </c>
      <c r="L455" s="114" t="s">
        <v>37</v>
      </c>
      <c r="M455" s="114" t="s">
        <v>37</v>
      </c>
      <c r="N455" s="114" t="s">
        <v>37</v>
      </c>
      <c r="O455" s="114" t="s">
        <v>37</v>
      </c>
      <c r="P455" s="114" t="s">
        <v>37</v>
      </c>
      <c r="Q455" s="181" t="s">
        <v>37</v>
      </c>
      <c r="R455" s="176" t="s">
        <v>37</v>
      </c>
    </row>
    <row r="456" spans="1:21" ht="24" customHeight="1" x14ac:dyDescent="0.2">
      <c r="A456" s="105" t="s">
        <v>487</v>
      </c>
      <c r="B456" s="116" t="s">
        <v>497</v>
      </c>
      <c r="C456" s="101" t="s">
        <v>498</v>
      </c>
      <c r="D456" s="101">
        <v>9</v>
      </c>
      <c r="E456" s="101" t="s">
        <v>184</v>
      </c>
      <c r="F456" s="102">
        <f>SUM(F457:F463)</f>
        <v>6</v>
      </c>
      <c r="G456" s="103">
        <f>SUM(G457:G463)</f>
        <v>9.5</v>
      </c>
      <c r="H456" s="103">
        <f>SUM(H457:H463)</f>
        <v>9.5</v>
      </c>
      <c r="I456" s="117">
        <f>SUM(I457:I463)</f>
        <v>9.5</v>
      </c>
      <c r="J456" s="118" t="s">
        <v>21</v>
      </c>
      <c r="K456" s="105" t="s">
        <v>490</v>
      </c>
      <c r="L456" s="106" t="s">
        <v>499</v>
      </c>
      <c r="M456" s="107" t="s">
        <v>124</v>
      </c>
      <c r="N456" s="234" t="s">
        <v>65</v>
      </c>
      <c r="O456" s="234" t="s">
        <v>65</v>
      </c>
      <c r="P456" s="235" t="s">
        <v>65</v>
      </c>
      <c r="Q456" s="183" t="s">
        <v>21</v>
      </c>
      <c r="R456" s="131">
        <f>(G456-F456)/F456</f>
        <v>0.58333333333333337</v>
      </c>
      <c r="S456" s="330" t="s">
        <v>1241</v>
      </c>
      <c r="T456" s="331"/>
      <c r="U456" s="331"/>
    </row>
    <row r="457" spans="1:21" ht="24" x14ac:dyDescent="0.2">
      <c r="A457" s="108"/>
      <c r="B457" s="109" t="s">
        <v>36</v>
      </c>
      <c r="C457" s="110" t="s">
        <v>37</v>
      </c>
      <c r="D457" s="110" t="s">
        <v>37</v>
      </c>
      <c r="E457" s="110" t="s">
        <v>37</v>
      </c>
      <c r="F457" s="110"/>
      <c r="G457" s="111"/>
      <c r="H457" s="111"/>
      <c r="I457" s="111"/>
      <c r="J457" s="112" t="s">
        <v>37</v>
      </c>
      <c r="K457" s="136" t="s">
        <v>37</v>
      </c>
      <c r="L457" s="114" t="s">
        <v>37</v>
      </c>
      <c r="M457" s="114" t="s">
        <v>37</v>
      </c>
      <c r="N457" s="114" t="s">
        <v>37</v>
      </c>
      <c r="O457" s="114" t="s">
        <v>37</v>
      </c>
      <c r="P457" s="114" t="s">
        <v>37</v>
      </c>
      <c r="Q457" s="181" t="s">
        <v>37</v>
      </c>
      <c r="R457" s="176" t="s">
        <v>37</v>
      </c>
      <c r="S457" s="412"/>
      <c r="T457" s="413"/>
      <c r="U457" s="413"/>
    </row>
    <row r="458" spans="1:21" ht="24" x14ac:dyDescent="0.2">
      <c r="A458" s="115"/>
      <c r="B458" s="109" t="s">
        <v>38</v>
      </c>
      <c r="C458" s="110" t="s">
        <v>37</v>
      </c>
      <c r="D458" s="110" t="s">
        <v>37</v>
      </c>
      <c r="E458" s="110" t="s">
        <v>37</v>
      </c>
      <c r="F458" s="110"/>
      <c r="G458" s="111"/>
      <c r="H458" s="111"/>
      <c r="I458" s="111"/>
      <c r="J458" s="112" t="s">
        <v>37</v>
      </c>
      <c r="K458" s="136" t="s">
        <v>37</v>
      </c>
      <c r="L458" s="114" t="s">
        <v>37</v>
      </c>
      <c r="M458" s="114" t="s">
        <v>37</v>
      </c>
      <c r="N458" s="114" t="s">
        <v>37</v>
      </c>
      <c r="O458" s="114" t="s">
        <v>37</v>
      </c>
      <c r="P458" s="114" t="s">
        <v>37</v>
      </c>
      <c r="Q458" s="181" t="s">
        <v>37</v>
      </c>
      <c r="R458" s="176" t="s">
        <v>37</v>
      </c>
    </row>
    <row r="459" spans="1:21" x14ac:dyDescent="0.2">
      <c r="A459" s="115"/>
      <c r="B459" s="109" t="s">
        <v>39</v>
      </c>
      <c r="C459" s="110" t="s">
        <v>37</v>
      </c>
      <c r="D459" s="110" t="s">
        <v>37</v>
      </c>
      <c r="E459" s="110" t="s">
        <v>37</v>
      </c>
      <c r="F459" s="110"/>
      <c r="G459" s="111"/>
      <c r="H459" s="111"/>
      <c r="I459" s="111"/>
      <c r="J459" s="112" t="s">
        <v>37</v>
      </c>
      <c r="K459" s="136" t="s">
        <v>37</v>
      </c>
      <c r="L459" s="114" t="s">
        <v>37</v>
      </c>
      <c r="M459" s="114" t="s">
        <v>37</v>
      </c>
      <c r="N459" s="114" t="s">
        <v>37</v>
      </c>
      <c r="O459" s="114" t="s">
        <v>37</v>
      </c>
      <c r="P459" s="114" t="s">
        <v>37</v>
      </c>
      <c r="Q459" s="181" t="s">
        <v>37</v>
      </c>
      <c r="R459" s="176" t="s">
        <v>37</v>
      </c>
    </row>
    <row r="460" spans="1:21" ht="24" x14ac:dyDescent="0.2">
      <c r="A460" s="115"/>
      <c r="B460" s="109" t="s">
        <v>40</v>
      </c>
      <c r="C460" s="110" t="s">
        <v>37</v>
      </c>
      <c r="D460" s="110" t="s">
        <v>37</v>
      </c>
      <c r="E460" s="110" t="s">
        <v>37</v>
      </c>
      <c r="F460" s="110"/>
      <c r="G460" s="111"/>
      <c r="H460" s="111"/>
      <c r="I460" s="111"/>
      <c r="J460" s="112" t="s">
        <v>37</v>
      </c>
      <c r="K460" s="136" t="s">
        <v>37</v>
      </c>
      <c r="L460" s="114" t="s">
        <v>37</v>
      </c>
      <c r="M460" s="114" t="s">
        <v>37</v>
      </c>
      <c r="N460" s="114" t="s">
        <v>37</v>
      </c>
      <c r="O460" s="114" t="s">
        <v>37</v>
      </c>
      <c r="P460" s="114" t="s">
        <v>37</v>
      </c>
      <c r="Q460" s="181" t="s">
        <v>37</v>
      </c>
      <c r="R460" s="176" t="s">
        <v>37</v>
      </c>
    </row>
    <row r="461" spans="1:21" x14ac:dyDescent="0.2">
      <c r="A461" s="115"/>
      <c r="B461" s="109" t="s">
        <v>41</v>
      </c>
      <c r="C461" s="110" t="s">
        <v>37</v>
      </c>
      <c r="D461" s="110" t="s">
        <v>37</v>
      </c>
      <c r="E461" s="110" t="s">
        <v>37</v>
      </c>
      <c r="F461" s="110"/>
      <c r="G461" s="111"/>
      <c r="H461" s="111"/>
      <c r="I461" s="111"/>
      <c r="J461" s="112" t="s">
        <v>37</v>
      </c>
      <c r="K461" s="136" t="s">
        <v>37</v>
      </c>
      <c r="L461" s="114" t="s">
        <v>37</v>
      </c>
      <c r="M461" s="114" t="s">
        <v>37</v>
      </c>
      <c r="N461" s="114" t="s">
        <v>37</v>
      </c>
      <c r="O461" s="114" t="s">
        <v>37</v>
      </c>
      <c r="P461" s="114" t="s">
        <v>37</v>
      </c>
      <c r="Q461" s="181" t="s">
        <v>37</v>
      </c>
      <c r="R461" s="176" t="s">
        <v>37</v>
      </c>
    </row>
    <row r="462" spans="1:21" x14ac:dyDescent="0.2">
      <c r="A462" s="115"/>
      <c r="B462" s="109" t="s">
        <v>42</v>
      </c>
      <c r="C462" s="110" t="s">
        <v>37</v>
      </c>
      <c r="D462" s="110" t="s">
        <v>37</v>
      </c>
      <c r="E462" s="110" t="s">
        <v>37</v>
      </c>
      <c r="F462" s="110"/>
      <c r="G462" s="111"/>
      <c r="H462" s="111"/>
      <c r="I462" s="111"/>
      <c r="J462" s="112" t="s">
        <v>37</v>
      </c>
      <c r="K462" s="136" t="s">
        <v>37</v>
      </c>
      <c r="L462" s="114" t="s">
        <v>37</v>
      </c>
      <c r="M462" s="114" t="s">
        <v>37</v>
      </c>
      <c r="N462" s="114" t="s">
        <v>37</v>
      </c>
      <c r="O462" s="114" t="s">
        <v>37</v>
      </c>
      <c r="P462" s="114" t="s">
        <v>37</v>
      </c>
      <c r="Q462" s="181" t="s">
        <v>37</v>
      </c>
      <c r="R462" s="176" t="s">
        <v>37</v>
      </c>
    </row>
    <row r="463" spans="1:21" x14ac:dyDescent="0.2">
      <c r="A463" s="115"/>
      <c r="B463" s="109" t="s">
        <v>43</v>
      </c>
      <c r="C463" s="110" t="s">
        <v>37</v>
      </c>
      <c r="D463" s="110" t="s">
        <v>37</v>
      </c>
      <c r="E463" s="110" t="s">
        <v>37</v>
      </c>
      <c r="F463" s="110">
        <v>6</v>
      </c>
      <c r="G463" s="111">
        <v>9.5</v>
      </c>
      <c r="H463" s="111">
        <v>9.5</v>
      </c>
      <c r="I463" s="111">
        <v>9.5</v>
      </c>
      <c r="J463" s="112" t="s">
        <v>37</v>
      </c>
      <c r="K463" s="136" t="s">
        <v>37</v>
      </c>
      <c r="L463" s="114" t="s">
        <v>37</v>
      </c>
      <c r="M463" s="114" t="s">
        <v>37</v>
      </c>
      <c r="N463" s="114" t="s">
        <v>37</v>
      </c>
      <c r="O463" s="114" t="s">
        <v>37</v>
      </c>
      <c r="P463" s="114" t="s">
        <v>37</v>
      </c>
      <c r="Q463" s="181" t="s">
        <v>37</v>
      </c>
      <c r="R463" s="176" t="s">
        <v>37</v>
      </c>
    </row>
    <row r="464" spans="1:21" ht="24" customHeight="1" x14ac:dyDescent="0.2">
      <c r="A464" s="105" t="s">
        <v>491</v>
      </c>
      <c r="B464" s="116" t="s">
        <v>500</v>
      </c>
      <c r="C464" s="101" t="s">
        <v>501</v>
      </c>
      <c r="D464" s="101">
        <v>9</v>
      </c>
      <c r="E464" s="101" t="s">
        <v>184</v>
      </c>
      <c r="F464" s="102">
        <f>SUM(F465:F471)</f>
        <v>6</v>
      </c>
      <c r="G464" s="103">
        <f>SUM(G465:G471)</f>
        <v>8.6999999999999993</v>
      </c>
      <c r="H464" s="103">
        <f>SUM(H465:H471)</f>
        <v>8.6999999999999993</v>
      </c>
      <c r="I464" s="117">
        <f>SUM(I465:I471)</f>
        <v>8.6999999999999993</v>
      </c>
      <c r="J464" s="118" t="s">
        <v>21</v>
      </c>
      <c r="K464" s="105" t="s">
        <v>494</v>
      </c>
      <c r="L464" s="106" t="s">
        <v>1673</v>
      </c>
      <c r="M464" s="107" t="s">
        <v>124</v>
      </c>
      <c r="N464" s="234" t="s">
        <v>160</v>
      </c>
      <c r="O464" s="234" t="s">
        <v>160</v>
      </c>
      <c r="P464" s="235" t="s">
        <v>331</v>
      </c>
      <c r="Q464" s="183" t="s">
        <v>21</v>
      </c>
      <c r="R464" s="131">
        <f>(G464-F464)/F464</f>
        <v>0.4499999999999999</v>
      </c>
      <c r="S464" s="330" t="s">
        <v>1241</v>
      </c>
      <c r="T464" s="331"/>
      <c r="U464" s="331"/>
    </row>
    <row r="465" spans="1:21" ht="24" x14ac:dyDescent="0.2">
      <c r="A465" s="108"/>
      <c r="B465" s="109" t="s">
        <v>36</v>
      </c>
      <c r="C465" s="110" t="s">
        <v>37</v>
      </c>
      <c r="D465" s="110" t="s">
        <v>37</v>
      </c>
      <c r="E465" s="110" t="s">
        <v>37</v>
      </c>
      <c r="F465" s="110"/>
      <c r="G465" s="111"/>
      <c r="H465" s="111"/>
      <c r="I465" s="111"/>
      <c r="J465" s="112" t="s">
        <v>37</v>
      </c>
      <c r="K465" s="136" t="s">
        <v>37</v>
      </c>
      <c r="L465" s="114" t="s">
        <v>37</v>
      </c>
      <c r="M465" s="114" t="s">
        <v>37</v>
      </c>
      <c r="N465" s="114" t="s">
        <v>37</v>
      </c>
      <c r="O465" s="114" t="s">
        <v>37</v>
      </c>
      <c r="P465" s="114" t="s">
        <v>37</v>
      </c>
      <c r="Q465" s="181" t="s">
        <v>37</v>
      </c>
      <c r="R465" s="176" t="s">
        <v>37</v>
      </c>
      <c r="S465" s="412"/>
      <c r="T465" s="413"/>
      <c r="U465" s="413"/>
    </row>
    <row r="466" spans="1:21" ht="24" x14ac:dyDescent="0.2">
      <c r="A466" s="115"/>
      <c r="B466" s="109" t="s">
        <v>38</v>
      </c>
      <c r="C466" s="110" t="s">
        <v>37</v>
      </c>
      <c r="D466" s="110" t="s">
        <v>37</v>
      </c>
      <c r="E466" s="110" t="s">
        <v>37</v>
      </c>
      <c r="F466" s="110"/>
      <c r="G466" s="111"/>
      <c r="H466" s="111"/>
      <c r="I466" s="111"/>
      <c r="J466" s="112" t="s">
        <v>37</v>
      </c>
      <c r="K466" s="136" t="s">
        <v>37</v>
      </c>
      <c r="L466" s="114" t="s">
        <v>37</v>
      </c>
      <c r="M466" s="114" t="s">
        <v>37</v>
      </c>
      <c r="N466" s="114" t="s">
        <v>37</v>
      </c>
      <c r="O466" s="114" t="s">
        <v>37</v>
      </c>
      <c r="P466" s="114" t="s">
        <v>37</v>
      </c>
      <c r="Q466" s="181" t="s">
        <v>37</v>
      </c>
      <c r="R466" s="176" t="s">
        <v>37</v>
      </c>
    </row>
    <row r="467" spans="1:21" x14ac:dyDescent="0.2">
      <c r="A467" s="115"/>
      <c r="B467" s="109" t="s">
        <v>39</v>
      </c>
      <c r="C467" s="110" t="s">
        <v>37</v>
      </c>
      <c r="D467" s="110" t="s">
        <v>37</v>
      </c>
      <c r="E467" s="110" t="s">
        <v>37</v>
      </c>
      <c r="F467" s="110"/>
      <c r="G467" s="111"/>
      <c r="H467" s="111"/>
      <c r="I467" s="111"/>
      <c r="J467" s="112" t="s">
        <v>37</v>
      </c>
      <c r="K467" s="136" t="s">
        <v>37</v>
      </c>
      <c r="L467" s="114" t="s">
        <v>37</v>
      </c>
      <c r="M467" s="114" t="s">
        <v>37</v>
      </c>
      <c r="N467" s="114" t="s">
        <v>37</v>
      </c>
      <c r="O467" s="114" t="s">
        <v>37</v>
      </c>
      <c r="P467" s="114" t="s">
        <v>37</v>
      </c>
      <c r="Q467" s="181" t="s">
        <v>37</v>
      </c>
      <c r="R467" s="176" t="s">
        <v>37</v>
      </c>
    </row>
    <row r="468" spans="1:21" ht="24" x14ac:dyDescent="0.2">
      <c r="A468" s="115"/>
      <c r="B468" s="109" t="s">
        <v>40</v>
      </c>
      <c r="C468" s="110" t="s">
        <v>37</v>
      </c>
      <c r="D468" s="110" t="s">
        <v>37</v>
      </c>
      <c r="E468" s="110" t="s">
        <v>37</v>
      </c>
      <c r="F468" s="110"/>
      <c r="G468" s="111"/>
      <c r="H468" s="111"/>
      <c r="I468" s="111"/>
      <c r="J468" s="112" t="s">
        <v>37</v>
      </c>
      <c r="K468" s="136" t="s">
        <v>37</v>
      </c>
      <c r="L468" s="114" t="s">
        <v>37</v>
      </c>
      <c r="M468" s="114" t="s">
        <v>37</v>
      </c>
      <c r="N468" s="114" t="s">
        <v>37</v>
      </c>
      <c r="O468" s="114" t="s">
        <v>37</v>
      </c>
      <c r="P468" s="114" t="s">
        <v>37</v>
      </c>
      <c r="Q468" s="181" t="s">
        <v>37</v>
      </c>
      <c r="R468" s="176" t="s">
        <v>37</v>
      </c>
    </row>
    <row r="469" spans="1:21" x14ac:dyDescent="0.2">
      <c r="A469" s="115"/>
      <c r="B469" s="109" t="s">
        <v>41</v>
      </c>
      <c r="C469" s="110" t="s">
        <v>37</v>
      </c>
      <c r="D469" s="110" t="s">
        <v>37</v>
      </c>
      <c r="E469" s="110" t="s">
        <v>37</v>
      </c>
      <c r="F469" s="110"/>
      <c r="G469" s="111"/>
      <c r="H469" s="111"/>
      <c r="I469" s="111"/>
      <c r="J469" s="112" t="s">
        <v>37</v>
      </c>
      <c r="K469" s="136" t="s">
        <v>37</v>
      </c>
      <c r="L469" s="114" t="s">
        <v>37</v>
      </c>
      <c r="M469" s="114" t="s">
        <v>37</v>
      </c>
      <c r="N469" s="114" t="s">
        <v>37</v>
      </c>
      <c r="O469" s="114" t="s">
        <v>37</v>
      </c>
      <c r="P469" s="114" t="s">
        <v>37</v>
      </c>
      <c r="Q469" s="181" t="s">
        <v>37</v>
      </c>
      <c r="R469" s="176" t="s">
        <v>37</v>
      </c>
    </row>
    <row r="470" spans="1:21" x14ac:dyDescent="0.2">
      <c r="A470" s="115"/>
      <c r="B470" s="109" t="s">
        <v>42</v>
      </c>
      <c r="C470" s="110" t="s">
        <v>37</v>
      </c>
      <c r="D470" s="110" t="s">
        <v>37</v>
      </c>
      <c r="E470" s="110" t="s">
        <v>37</v>
      </c>
      <c r="F470" s="110"/>
      <c r="G470" s="111"/>
      <c r="H470" s="111"/>
      <c r="I470" s="111"/>
      <c r="J470" s="112" t="s">
        <v>37</v>
      </c>
      <c r="K470" s="136" t="s">
        <v>37</v>
      </c>
      <c r="L470" s="114" t="s">
        <v>37</v>
      </c>
      <c r="M470" s="114" t="s">
        <v>37</v>
      </c>
      <c r="N470" s="114" t="s">
        <v>37</v>
      </c>
      <c r="O470" s="114" t="s">
        <v>37</v>
      </c>
      <c r="P470" s="114" t="s">
        <v>37</v>
      </c>
      <c r="Q470" s="181" t="s">
        <v>37</v>
      </c>
      <c r="R470" s="176" t="s">
        <v>37</v>
      </c>
    </row>
    <row r="471" spans="1:21" x14ac:dyDescent="0.2">
      <c r="A471" s="115"/>
      <c r="B471" s="109" t="s">
        <v>43</v>
      </c>
      <c r="C471" s="110" t="s">
        <v>37</v>
      </c>
      <c r="D471" s="110" t="s">
        <v>37</v>
      </c>
      <c r="E471" s="110" t="s">
        <v>37</v>
      </c>
      <c r="F471" s="110">
        <v>6</v>
      </c>
      <c r="G471" s="111">
        <v>8.6999999999999993</v>
      </c>
      <c r="H471" s="111">
        <v>8.6999999999999993</v>
      </c>
      <c r="I471" s="111">
        <v>8.6999999999999993</v>
      </c>
      <c r="J471" s="112" t="s">
        <v>37</v>
      </c>
      <c r="K471" s="136" t="s">
        <v>37</v>
      </c>
      <c r="L471" s="114" t="s">
        <v>37</v>
      </c>
      <c r="M471" s="114" t="s">
        <v>37</v>
      </c>
      <c r="N471" s="114" t="s">
        <v>37</v>
      </c>
      <c r="O471" s="114" t="s">
        <v>37</v>
      </c>
      <c r="P471" s="114" t="s">
        <v>37</v>
      </c>
      <c r="Q471" s="181" t="s">
        <v>37</v>
      </c>
      <c r="R471" s="176" t="s">
        <v>37</v>
      </c>
    </row>
    <row r="472" spans="1:21" ht="56.25" customHeight="1" x14ac:dyDescent="0.2">
      <c r="A472" s="105" t="s">
        <v>495</v>
      </c>
      <c r="B472" s="100" t="s">
        <v>502</v>
      </c>
      <c r="C472" s="101" t="s">
        <v>503</v>
      </c>
      <c r="D472" s="101">
        <v>9</v>
      </c>
      <c r="E472" s="101" t="s">
        <v>504</v>
      </c>
      <c r="F472" s="102">
        <f>SUM(F473:F479)</f>
        <v>6.1</v>
      </c>
      <c r="G472" s="103">
        <f>SUM(G473:G479)</f>
        <v>1.4</v>
      </c>
      <c r="H472" s="103">
        <f>SUM(H473:H479)</f>
        <v>1.4</v>
      </c>
      <c r="I472" s="117">
        <f>SUM(I473:I479)</f>
        <v>1.4</v>
      </c>
      <c r="J472" s="104" t="s">
        <v>21</v>
      </c>
      <c r="K472" s="105" t="s">
        <v>496</v>
      </c>
      <c r="L472" s="106" t="s">
        <v>505</v>
      </c>
      <c r="M472" s="107" t="s">
        <v>124</v>
      </c>
      <c r="N472" s="234" t="s">
        <v>90</v>
      </c>
      <c r="O472" s="234" t="s">
        <v>90</v>
      </c>
      <c r="P472" s="235" t="s">
        <v>90</v>
      </c>
      <c r="Q472" s="183" t="s">
        <v>21</v>
      </c>
      <c r="R472" s="131">
        <f>(G472-F472)/F472</f>
        <v>-0.77049180327868849</v>
      </c>
      <c r="S472" s="330" t="s">
        <v>1245</v>
      </c>
      <c r="T472" s="331"/>
      <c r="U472" s="331"/>
    </row>
    <row r="473" spans="1:21" ht="24" x14ac:dyDescent="0.2">
      <c r="A473" s="108"/>
      <c r="B473" s="109" t="s">
        <v>36</v>
      </c>
      <c r="C473" s="110" t="s">
        <v>37</v>
      </c>
      <c r="D473" s="110" t="s">
        <v>37</v>
      </c>
      <c r="E473" s="110" t="s">
        <v>37</v>
      </c>
      <c r="F473" s="110"/>
      <c r="G473" s="111"/>
      <c r="H473" s="111"/>
      <c r="I473" s="111"/>
      <c r="J473" s="112" t="s">
        <v>37</v>
      </c>
      <c r="K473" s="136" t="s">
        <v>37</v>
      </c>
      <c r="L473" s="114" t="s">
        <v>37</v>
      </c>
      <c r="M473" s="114" t="s">
        <v>37</v>
      </c>
      <c r="N473" s="114" t="s">
        <v>37</v>
      </c>
      <c r="O473" s="114" t="s">
        <v>37</v>
      </c>
      <c r="P473" s="114" t="s">
        <v>37</v>
      </c>
      <c r="Q473" s="181" t="s">
        <v>37</v>
      </c>
      <c r="R473" s="176" t="s">
        <v>37</v>
      </c>
      <c r="S473" s="412"/>
      <c r="T473" s="413"/>
      <c r="U473" s="413"/>
    </row>
    <row r="474" spans="1:21" ht="24" x14ac:dyDescent="0.2">
      <c r="A474" s="115"/>
      <c r="B474" s="109" t="s">
        <v>38</v>
      </c>
      <c r="C474" s="110" t="s">
        <v>37</v>
      </c>
      <c r="D474" s="110" t="s">
        <v>37</v>
      </c>
      <c r="E474" s="110" t="s">
        <v>37</v>
      </c>
      <c r="F474" s="110">
        <f>1.9+4.2</f>
        <v>6.1</v>
      </c>
      <c r="G474" s="111">
        <v>1.4</v>
      </c>
      <c r="H474" s="111">
        <v>1.4</v>
      </c>
      <c r="I474" s="111">
        <v>1.4</v>
      </c>
      <c r="J474" s="112" t="s">
        <v>37</v>
      </c>
      <c r="K474" s="136" t="s">
        <v>37</v>
      </c>
      <c r="L474" s="114" t="s">
        <v>37</v>
      </c>
      <c r="M474" s="114" t="s">
        <v>37</v>
      </c>
      <c r="N474" s="114" t="s">
        <v>37</v>
      </c>
      <c r="O474" s="114" t="s">
        <v>37</v>
      </c>
      <c r="P474" s="114" t="s">
        <v>37</v>
      </c>
      <c r="Q474" s="181" t="s">
        <v>37</v>
      </c>
      <c r="R474" s="176" t="s">
        <v>37</v>
      </c>
    </row>
    <row r="475" spans="1:21" x14ac:dyDescent="0.2">
      <c r="A475" s="115"/>
      <c r="B475" s="109" t="s">
        <v>39</v>
      </c>
      <c r="C475" s="110" t="s">
        <v>37</v>
      </c>
      <c r="D475" s="110" t="s">
        <v>37</v>
      </c>
      <c r="E475" s="110" t="s">
        <v>37</v>
      </c>
      <c r="F475" s="110"/>
      <c r="G475" s="111"/>
      <c r="H475" s="111"/>
      <c r="I475" s="111"/>
      <c r="J475" s="112" t="s">
        <v>37</v>
      </c>
      <c r="K475" s="136" t="s">
        <v>37</v>
      </c>
      <c r="L475" s="114" t="s">
        <v>37</v>
      </c>
      <c r="M475" s="114" t="s">
        <v>37</v>
      </c>
      <c r="N475" s="114" t="s">
        <v>37</v>
      </c>
      <c r="O475" s="114" t="s">
        <v>37</v>
      </c>
      <c r="P475" s="114" t="s">
        <v>37</v>
      </c>
      <c r="Q475" s="181" t="s">
        <v>37</v>
      </c>
      <c r="R475" s="176" t="s">
        <v>37</v>
      </c>
    </row>
    <row r="476" spans="1:21" ht="24" x14ac:dyDescent="0.2">
      <c r="A476" s="115"/>
      <c r="B476" s="109" t="s">
        <v>40</v>
      </c>
      <c r="C476" s="110" t="s">
        <v>37</v>
      </c>
      <c r="D476" s="110" t="s">
        <v>37</v>
      </c>
      <c r="E476" s="110" t="s">
        <v>37</v>
      </c>
      <c r="F476" s="110"/>
      <c r="G476" s="111"/>
      <c r="H476" s="111"/>
      <c r="I476" s="111"/>
      <c r="J476" s="112" t="s">
        <v>37</v>
      </c>
      <c r="K476" s="136" t="s">
        <v>37</v>
      </c>
      <c r="L476" s="114" t="s">
        <v>37</v>
      </c>
      <c r="M476" s="114" t="s">
        <v>37</v>
      </c>
      <c r="N476" s="114" t="s">
        <v>37</v>
      </c>
      <c r="O476" s="114" t="s">
        <v>37</v>
      </c>
      <c r="P476" s="114" t="s">
        <v>37</v>
      </c>
      <c r="Q476" s="181" t="s">
        <v>37</v>
      </c>
      <c r="R476" s="176" t="s">
        <v>37</v>
      </c>
    </row>
    <row r="477" spans="1:21" x14ac:dyDescent="0.2">
      <c r="A477" s="115"/>
      <c r="B477" s="109" t="s">
        <v>41</v>
      </c>
      <c r="C477" s="110" t="s">
        <v>37</v>
      </c>
      <c r="D477" s="110" t="s">
        <v>37</v>
      </c>
      <c r="E477" s="110" t="s">
        <v>37</v>
      </c>
      <c r="F477" s="110"/>
      <c r="G477" s="111"/>
      <c r="H477" s="111"/>
      <c r="I477" s="111"/>
      <c r="J477" s="112" t="s">
        <v>37</v>
      </c>
      <c r="K477" s="136" t="s">
        <v>37</v>
      </c>
      <c r="L477" s="114" t="s">
        <v>37</v>
      </c>
      <c r="M477" s="114" t="s">
        <v>37</v>
      </c>
      <c r="N477" s="114" t="s">
        <v>37</v>
      </c>
      <c r="O477" s="114" t="s">
        <v>37</v>
      </c>
      <c r="P477" s="114" t="s">
        <v>37</v>
      </c>
      <c r="Q477" s="181" t="s">
        <v>37</v>
      </c>
      <c r="R477" s="176" t="s">
        <v>37</v>
      </c>
    </row>
    <row r="478" spans="1:21" x14ac:dyDescent="0.2">
      <c r="A478" s="115"/>
      <c r="B478" s="109" t="s">
        <v>42</v>
      </c>
      <c r="C478" s="110" t="s">
        <v>37</v>
      </c>
      <c r="D478" s="110" t="s">
        <v>37</v>
      </c>
      <c r="E478" s="110" t="s">
        <v>37</v>
      </c>
      <c r="F478" s="110"/>
      <c r="G478" s="111"/>
      <c r="H478" s="111"/>
      <c r="I478" s="111"/>
      <c r="J478" s="112" t="s">
        <v>37</v>
      </c>
      <c r="K478" s="136" t="s">
        <v>37</v>
      </c>
      <c r="L478" s="114" t="s">
        <v>37</v>
      </c>
      <c r="M478" s="114" t="s">
        <v>37</v>
      </c>
      <c r="N478" s="114" t="s">
        <v>37</v>
      </c>
      <c r="O478" s="114" t="s">
        <v>37</v>
      </c>
      <c r="P478" s="114" t="s">
        <v>37</v>
      </c>
      <c r="Q478" s="181" t="s">
        <v>37</v>
      </c>
      <c r="R478" s="176" t="s">
        <v>37</v>
      </c>
    </row>
    <row r="479" spans="1:21" x14ac:dyDescent="0.2">
      <c r="A479" s="115"/>
      <c r="B479" s="109" t="s">
        <v>43</v>
      </c>
      <c r="C479" s="110" t="s">
        <v>37</v>
      </c>
      <c r="D479" s="110" t="s">
        <v>37</v>
      </c>
      <c r="E479" s="110" t="s">
        <v>37</v>
      </c>
      <c r="F479" s="110"/>
      <c r="G479" s="111"/>
      <c r="H479" s="111"/>
      <c r="I479" s="111"/>
      <c r="J479" s="112" t="s">
        <v>37</v>
      </c>
      <c r="K479" s="136" t="s">
        <v>37</v>
      </c>
      <c r="L479" s="114" t="s">
        <v>37</v>
      </c>
      <c r="M479" s="114" t="s">
        <v>37</v>
      </c>
      <c r="N479" s="114" t="s">
        <v>37</v>
      </c>
      <c r="O479" s="114" t="s">
        <v>37</v>
      </c>
      <c r="P479" s="114" t="s">
        <v>37</v>
      </c>
      <c r="Q479" s="181" t="s">
        <v>37</v>
      </c>
      <c r="R479" s="176" t="s">
        <v>37</v>
      </c>
    </row>
    <row r="480" spans="1:21" ht="15.75" customHeight="1" thickBot="1" x14ac:dyDescent="0.25">
      <c r="A480" s="383" t="s">
        <v>193</v>
      </c>
      <c r="B480" s="384"/>
      <c r="C480" s="384"/>
      <c r="D480" s="384"/>
      <c r="E480" s="385"/>
      <c r="F480" s="122">
        <f>F7</f>
        <v>17371.800000000003</v>
      </c>
      <c r="G480" s="122">
        <f>G7</f>
        <v>19413.7</v>
      </c>
      <c r="H480" s="122">
        <f>H7</f>
        <v>20767.2</v>
      </c>
      <c r="I480" s="122">
        <f>I7</f>
        <v>21729.699999999997</v>
      </c>
      <c r="J480" s="123" t="s">
        <v>37</v>
      </c>
      <c r="K480" s="124" t="s">
        <v>37</v>
      </c>
      <c r="L480" s="125" t="s">
        <v>37</v>
      </c>
      <c r="M480" s="125" t="s">
        <v>37</v>
      </c>
      <c r="N480" s="125" t="s">
        <v>37</v>
      </c>
      <c r="O480" s="125" t="s">
        <v>37</v>
      </c>
      <c r="P480" s="125" t="s">
        <v>37</v>
      </c>
      <c r="Q480" s="187" t="s">
        <v>37</v>
      </c>
      <c r="R480" s="177" t="s">
        <v>37</v>
      </c>
    </row>
    <row r="481" spans="1:17" ht="12.75" thickBot="1" x14ac:dyDescent="0.25">
      <c r="A481" s="66" t="s">
        <v>194</v>
      </c>
      <c r="B481" s="66"/>
      <c r="C481" s="66"/>
      <c r="D481" s="66"/>
      <c r="E481" s="66"/>
      <c r="F481" s="66"/>
      <c r="G481" s="66"/>
      <c r="H481" s="66"/>
      <c r="I481" s="66"/>
    </row>
    <row r="482" spans="1:17" ht="24" x14ac:dyDescent="0.2">
      <c r="A482" s="3"/>
      <c r="B482" s="4" t="s">
        <v>195</v>
      </c>
      <c r="C482" s="5" t="s">
        <v>37</v>
      </c>
      <c r="D482" s="5" t="s">
        <v>37</v>
      </c>
      <c r="E482" s="5" t="s">
        <v>37</v>
      </c>
      <c r="F482" s="6" t="s">
        <v>37</v>
      </c>
      <c r="G482" s="7">
        <f>SUM(G484:G489)</f>
        <v>10824.8</v>
      </c>
      <c r="H482" s="7">
        <f t="shared" ref="H482:I482" si="34">SUM(H484:H489)</f>
        <v>11808.699999999999</v>
      </c>
      <c r="I482" s="8">
        <f t="shared" si="34"/>
        <v>12732.4</v>
      </c>
    </row>
    <row r="483" spans="1:17" x14ac:dyDescent="0.2">
      <c r="A483" s="9"/>
      <c r="B483" s="10" t="s">
        <v>196</v>
      </c>
      <c r="C483" s="11" t="s">
        <v>37</v>
      </c>
      <c r="D483" s="11" t="s">
        <v>37</v>
      </c>
      <c r="E483" s="11" t="s">
        <v>37</v>
      </c>
      <c r="F483" s="12" t="s">
        <v>37</v>
      </c>
      <c r="G483" s="13" t="s">
        <v>37</v>
      </c>
      <c r="H483" s="13" t="s">
        <v>37</v>
      </c>
      <c r="I483" s="14" t="s">
        <v>37</v>
      </c>
    </row>
    <row r="484" spans="1:17" ht="24" x14ac:dyDescent="0.2">
      <c r="A484" s="9"/>
      <c r="B484" s="15" t="s">
        <v>36</v>
      </c>
      <c r="C484" s="12" t="s">
        <v>37</v>
      </c>
      <c r="D484" s="12" t="s">
        <v>37</v>
      </c>
      <c r="E484" s="12" t="s">
        <v>37</v>
      </c>
      <c r="F484" s="12" t="s">
        <v>37</v>
      </c>
      <c r="G484" s="16">
        <f t="shared" ref="G484:I486" si="35">SUMIF($B$8:$B$480,$B484,G$8:G$480)</f>
        <v>5573.2000000000007</v>
      </c>
      <c r="H484" s="16">
        <f t="shared" si="35"/>
        <v>6309.0999999999995</v>
      </c>
      <c r="I484" s="63">
        <f t="shared" si="35"/>
        <v>6937.7</v>
      </c>
    </row>
    <row r="485" spans="1:17" ht="24" x14ac:dyDescent="0.2">
      <c r="A485" s="9"/>
      <c r="B485" s="15" t="s">
        <v>38</v>
      </c>
      <c r="C485" s="12" t="s">
        <v>37</v>
      </c>
      <c r="D485" s="12" t="s">
        <v>37</v>
      </c>
      <c r="E485" s="12" t="s">
        <v>37</v>
      </c>
      <c r="F485" s="12" t="s">
        <v>37</v>
      </c>
      <c r="G485" s="16">
        <f t="shared" si="35"/>
        <v>4386.8999999999996</v>
      </c>
      <c r="H485" s="16">
        <f t="shared" si="35"/>
        <v>4698.8999999999987</v>
      </c>
      <c r="I485" s="63">
        <f t="shared" si="35"/>
        <v>4937.3999999999987</v>
      </c>
    </row>
    <row r="486" spans="1:17" x14ac:dyDescent="0.2">
      <c r="A486" s="9"/>
      <c r="B486" s="15" t="s">
        <v>39</v>
      </c>
      <c r="C486" s="12" t="s">
        <v>37</v>
      </c>
      <c r="D486" s="12" t="s">
        <v>37</v>
      </c>
      <c r="E486" s="12" t="s">
        <v>37</v>
      </c>
      <c r="F486" s="12" t="s">
        <v>37</v>
      </c>
      <c r="G486" s="16">
        <f t="shared" si="35"/>
        <v>721.60000000000014</v>
      </c>
      <c r="H486" s="16">
        <f t="shared" si="35"/>
        <v>754</v>
      </c>
      <c r="I486" s="63">
        <f t="shared" si="35"/>
        <v>787.19999999999993</v>
      </c>
    </row>
    <row r="487" spans="1:17" ht="24" x14ac:dyDescent="0.2">
      <c r="A487" s="9"/>
      <c r="B487" s="15" t="s">
        <v>40</v>
      </c>
      <c r="C487" s="12" t="s">
        <v>37</v>
      </c>
      <c r="D487" s="12" t="s">
        <v>37</v>
      </c>
      <c r="E487" s="12" t="s">
        <v>37</v>
      </c>
      <c r="F487" s="12" t="s">
        <v>37</v>
      </c>
      <c r="G487" s="16">
        <f>SUMIF($B$8:$B$480,$B487,G$8:G$480)</f>
        <v>23.3</v>
      </c>
      <c r="H487" s="16">
        <f t="shared" ref="H487:I490" si="36">SUMIF($B$8:$B$480,$B487,H$8:H$480)</f>
        <v>46.7</v>
      </c>
      <c r="I487" s="63">
        <f t="shared" si="36"/>
        <v>70.099999999999994</v>
      </c>
    </row>
    <row r="488" spans="1:17" x14ac:dyDescent="0.2">
      <c r="A488" s="9"/>
      <c r="B488" s="15" t="s">
        <v>41</v>
      </c>
      <c r="C488" s="12" t="s">
        <v>37</v>
      </c>
      <c r="D488" s="12" t="s">
        <v>37</v>
      </c>
      <c r="E488" s="12" t="s">
        <v>37</v>
      </c>
      <c r="F488" s="12" t="s">
        <v>37</v>
      </c>
      <c r="G488" s="16">
        <f t="shared" ref="G488:G490" si="37">SUMIF($B$8:$B$480,$B488,G$8:G$480)</f>
        <v>119.8</v>
      </c>
      <c r="H488" s="16">
        <f t="shared" si="36"/>
        <v>0</v>
      </c>
      <c r="I488" s="63">
        <f t="shared" si="36"/>
        <v>0</v>
      </c>
    </row>
    <row r="489" spans="1:17" x14ac:dyDescent="0.2">
      <c r="A489" s="9"/>
      <c r="B489" s="15" t="s">
        <v>42</v>
      </c>
      <c r="C489" s="12" t="s">
        <v>37</v>
      </c>
      <c r="D489" s="12" t="s">
        <v>37</v>
      </c>
      <c r="E489" s="12" t="s">
        <v>37</v>
      </c>
      <c r="F489" s="12" t="s">
        <v>37</v>
      </c>
      <c r="G489" s="16">
        <f t="shared" si="37"/>
        <v>0</v>
      </c>
      <c r="H489" s="16">
        <f t="shared" si="36"/>
        <v>0</v>
      </c>
      <c r="I489" s="63">
        <f t="shared" si="36"/>
        <v>0</v>
      </c>
    </row>
    <row r="490" spans="1:17" ht="12.75" thickBot="1" x14ac:dyDescent="0.25">
      <c r="A490" s="17"/>
      <c r="B490" s="53" t="s">
        <v>43</v>
      </c>
      <c r="C490" s="18" t="s">
        <v>37</v>
      </c>
      <c r="D490" s="18" t="s">
        <v>37</v>
      </c>
      <c r="E490" s="18" t="s">
        <v>37</v>
      </c>
      <c r="F490" s="18" t="s">
        <v>37</v>
      </c>
      <c r="G490" s="64">
        <f t="shared" si="37"/>
        <v>8588.9000000000015</v>
      </c>
      <c r="H490" s="64">
        <f t="shared" si="36"/>
        <v>8958.5</v>
      </c>
      <c r="I490" s="65">
        <f t="shared" si="36"/>
        <v>8997.3000000000011</v>
      </c>
    </row>
    <row r="491" spans="1:17" ht="24.75" thickBot="1" x14ac:dyDescent="0.25">
      <c r="A491" s="19"/>
      <c r="B491" s="20" t="s">
        <v>193</v>
      </c>
      <c r="C491" s="21" t="s">
        <v>37</v>
      </c>
      <c r="D491" s="21" t="s">
        <v>37</v>
      </c>
      <c r="E491" s="21" t="s">
        <v>37</v>
      </c>
      <c r="F491" s="54">
        <f>F480</f>
        <v>17371.800000000003</v>
      </c>
      <c r="G491" s="22">
        <f>G490+G482</f>
        <v>19413.7</v>
      </c>
      <c r="H491" s="22">
        <f>H490+H482</f>
        <v>20767.199999999997</v>
      </c>
      <c r="I491" s="23">
        <f t="shared" ref="I491" si="38">I490+I482</f>
        <v>21729.7</v>
      </c>
      <c r="K491" s="324" t="s">
        <v>1783</v>
      </c>
      <c r="L491" s="325"/>
      <c r="M491" s="325"/>
      <c r="N491" s="325"/>
      <c r="O491" s="325"/>
      <c r="P491" s="325"/>
      <c r="Q491" s="325"/>
    </row>
    <row r="492" spans="1:17" ht="12.75" thickBot="1" x14ac:dyDescent="0.25">
      <c r="A492" s="24"/>
      <c r="B492" s="24" t="s">
        <v>197</v>
      </c>
      <c r="C492" s="25" t="s">
        <v>37</v>
      </c>
      <c r="D492" s="25" t="s">
        <v>37</v>
      </c>
      <c r="E492" s="25" t="s">
        <v>37</v>
      </c>
      <c r="F492" s="26">
        <f>F58+F192+F261</f>
        <v>0</v>
      </c>
      <c r="G492" s="26">
        <f>G58+G192+G261</f>
        <v>625.4</v>
      </c>
      <c r="H492" s="26">
        <f>H58+H192+H261</f>
        <v>1034.9000000000001</v>
      </c>
      <c r="I492" s="159">
        <f>I58+I192+I261</f>
        <v>1065</v>
      </c>
      <c r="K492" s="325"/>
      <c r="L492" s="325"/>
      <c r="M492" s="325"/>
      <c r="N492" s="325"/>
      <c r="O492" s="325"/>
      <c r="P492" s="325"/>
      <c r="Q492" s="325"/>
    </row>
    <row r="493" spans="1:17" ht="36.75" thickBot="1" x14ac:dyDescent="0.25">
      <c r="A493" s="27"/>
      <c r="B493" s="27" t="s">
        <v>198</v>
      </c>
      <c r="C493" s="28" t="s">
        <v>37</v>
      </c>
      <c r="D493" s="28" t="s">
        <v>37</v>
      </c>
      <c r="E493" s="28" t="s">
        <v>37</v>
      </c>
      <c r="F493" s="29" t="s">
        <v>199</v>
      </c>
      <c r="G493" s="30">
        <f>(G491-F491)/F491</f>
        <v>0.11754107231259843</v>
      </c>
      <c r="H493" s="30">
        <f t="shared" ref="H493:I493" si="39">(H491-G491)/G491</f>
        <v>6.9718806821986348E-2</v>
      </c>
      <c r="I493" s="55">
        <f t="shared" si="39"/>
        <v>4.6347124311414335E-2</v>
      </c>
      <c r="K493" s="325"/>
      <c r="L493" s="325"/>
      <c r="M493" s="325"/>
      <c r="N493" s="325"/>
      <c r="O493" s="325"/>
      <c r="P493" s="325"/>
      <c r="Q493" s="325"/>
    </row>
    <row r="494" spans="1:17" x14ac:dyDescent="0.2">
      <c r="A494" s="31"/>
      <c r="B494" s="31"/>
      <c r="C494" s="32"/>
      <c r="D494" s="32"/>
      <c r="E494" s="32"/>
      <c r="F494" s="33">
        <f>F491-F480</f>
        <v>0</v>
      </c>
      <c r="G494" s="33">
        <f>G491-G480</f>
        <v>0</v>
      </c>
      <c r="H494" s="33">
        <f>H491-H480</f>
        <v>0</v>
      </c>
      <c r="I494" s="33">
        <f>I491-I480</f>
        <v>0</v>
      </c>
    </row>
    <row r="495" spans="1:17" x14ac:dyDescent="0.2">
      <c r="A495" s="34" t="s">
        <v>200</v>
      </c>
      <c r="B495" s="35" t="s">
        <v>201</v>
      </c>
      <c r="F495" s="56"/>
      <c r="G495" s="37"/>
      <c r="H495" s="37"/>
      <c r="I495" s="37"/>
    </row>
    <row r="496" spans="1:17" ht="24" customHeight="1" x14ac:dyDescent="0.2">
      <c r="A496" s="34" t="s">
        <v>202</v>
      </c>
      <c r="B496" s="35" t="s">
        <v>203</v>
      </c>
      <c r="F496" s="57"/>
      <c r="G496" s="58"/>
      <c r="H496" s="58"/>
      <c r="I496" s="58"/>
    </row>
    <row r="497" spans="1:9" x14ac:dyDescent="0.2">
      <c r="A497" s="34" t="s">
        <v>204</v>
      </c>
      <c r="B497" s="35" t="s">
        <v>205</v>
      </c>
      <c r="F497" s="59"/>
      <c r="G497" s="60"/>
      <c r="H497" s="60"/>
      <c r="I497" s="60"/>
    </row>
    <row r="498" spans="1:9" x14ac:dyDescent="0.2">
      <c r="A498" s="34" t="s">
        <v>206</v>
      </c>
      <c r="B498" s="38" t="s">
        <v>207</v>
      </c>
    </row>
    <row r="499" spans="1:9" x14ac:dyDescent="0.2">
      <c r="A499" s="34" t="s">
        <v>208</v>
      </c>
      <c r="B499" s="35" t="s">
        <v>209</v>
      </c>
    </row>
    <row r="500" spans="1:9" x14ac:dyDescent="0.2">
      <c r="A500" s="34" t="s">
        <v>210</v>
      </c>
      <c r="B500" s="35" t="s">
        <v>211</v>
      </c>
    </row>
    <row r="501" spans="1:9" x14ac:dyDescent="0.2">
      <c r="A501" s="34" t="s">
        <v>212</v>
      </c>
      <c r="B501" s="35" t="s">
        <v>213</v>
      </c>
    </row>
    <row r="502" spans="1:9" x14ac:dyDescent="0.2">
      <c r="A502" s="34" t="s">
        <v>214</v>
      </c>
      <c r="B502" s="35" t="s">
        <v>215</v>
      </c>
    </row>
    <row r="503" spans="1:9" x14ac:dyDescent="0.2">
      <c r="A503" s="34" t="s">
        <v>216</v>
      </c>
      <c r="B503" s="35" t="s">
        <v>217</v>
      </c>
    </row>
    <row r="504" spans="1:9" ht="13.5" customHeight="1" x14ac:dyDescent="0.2">
      <c r="A504" s="34" t="s">
        <v>218</v>
      </c>
      <c r="B504" s="35" t="s">
        <v>219</v>
      </c>
    </row>
    <row r="505" spans="1:9" x14ac:dyDescent="0.2">
      <c r="A505" s="34" t="s">
        <v>220</v>
      </c>
      <c r="B505" s="35" t="s">
        <v>221</v>
      </c>
    </row>
    <row r="510" spans="1:9" ht="12.75" customHeight="1" x14ac:dyDescent="0.2"/>
    <row r="513" ht="13.5" customHeight="1" x14ac:dyDescent="0.2"/>
    <row r="514" ht="13.5" customHeight="1" x14ac:dyDescent="0.2"/>
  </sheetData>
  <dataConsolidate/>
  <mergeCells count="262">
    <mergeCell ref="Q22:Q26"/>
    <mergeCell ref="G22:G26"/>
    <mergeCell ref="H22:H26"/>
    <mergeCell ref="I22:I26"/>
    <mergeCell ref="J22:J26"/>
    <mergeCell ref="E22:E26"/>
    <mergeCell ref="D22:D26"/>
    <mergeCell ref="C22:C26"/>
    <mergeCell ref="B22:B26"/>
    <mergeCell ref="A22:A26"/>
    <mergeCell ref="S58:U59"/>
    <mergeCell ref="J175:J176"/>
    <mergeCell ref="A175:A176"/>
    <mergeCell ref="B175:B176"/>
    <mergeCell ref="C175:C176"/>
    <mergeCell ref="D175:D176"/>
    <mergeCell ref="E175:E176"/>
    <mergeCell ref="F175:F176"/>
    <mergeCell ref="G175:G176"/>
    <mergeCell ref="H175:H176"/>
    <mergeCell ref="I175:I176"/>
    <mergeCell ref="S61:U61"/>
    <mergeCell ref="R22:R25"/>
    <mergeCell ref="R58:R59"/>
    <mergeCell ref="S42:U42"/>
    <mergeCell ref="S34:U34"/>
    <mergeCell ref="S50:U50"/>
    <mergeCell ref="B125:B126"/>
    <mergeCell ref="A125:A126"/>
    <mergeCell ref="J125:J126"/>
    <mergeCell ref="I125:I126"/>
    <mergeCell ref="H125:H126"/>
    <mergeCell ref="G125:G126"/>
    <mergeCell ref="F125:F126"/>
    <mergeCell ref="E125:E126"/>
    <mergeCell ref="D125:D126"/>
    <mergeCell ref="C125:C126"/>
    <mergeCell ref="E58:E59"/>
    <mergeCell ref="D58:D59"/>
    <mergeCell ref="C58:C59"/>
    <mergeCell ref="C75:C76"/>
    <mergeCell ref="E75:E76"/>
    <mergeCell ref="D75:D76"/>
    <mergeCell ref="S77:U77"/>
    <mergeCell ref="S449:U449"/>
    <mergeCell ref="S472:U472"/>
    <mergeCell ref="S473:U473"/>
    <mergeCell ref="S279:U279"/>
    <mergeCell ref="S278:U278"/>
    <mergeCell ref="S285:U285"/>
    <mergeCell ref="S286:U286"/>
    <mergeCell ref="S295:U295"/>
    <mergeCell ref="S354:U354"/>
    <mergeCell ref="S362:U362"/>
    <mergeCell ref="S368:U368"/>
    <mergeCell ref="S360:U360"/>
    <mergeCell ref="S361:U361"/>
    <mergeCell ref="S346:U346"/>
    <mergeCell ref="S352:U352"/>
    <mergeCell ref="S320:U320"/>
    <mergeCell ref="S236:U236"/>
    <mergeCell ref="S177:U177"/>
    <mergeCell ref="S321:U321"/>
    <mergeCell ref="S270:U270"/>
    <mergeCell ref="S126:U126"/>
    <mergeCell ref="S125:U125"/>
    <mergeCell ref="S197:U198"/>
    <mergeCell ref="B58:B59"/>
    <mergeCell ref="J192:J193"/>
    <mergeCell ref="C192:C193"/>
    <mergeCell ref="A58:A59"/>
    <mergeCell ref="J58:J59"/>
    <mergeCell ref="R5:R6"/>
    <mergeCell ref="A4:P4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M5"/>
    <mergeCell ref="N5:P5"/>
    <mergeCell ref="Q5:Q6"/>
    <mergeCell ref="R11:R14"/>
    <mergeCell ref="F22:F26"/>
    <mergeCell ref="G58:G59"/>
    <mergeCell ref="E11:E14"/>
    <mergeCell ref="S23:U23"/>
    <mergeCell ref="S22:U22"/>
    <mergeCell ref="D11:D14"/>
    <mergeCell ref="C11:C14"/>
    <mergeCell ref="J8:J10"/>
    <mergeCell ref="R8:R10"/>
    <mergeCell ref="A480:E480"/>
    <mergeCell ref="H8:H10"/>
    <mergeCell ref="I8:I10"/>
    <mergeCell ref="A75:A76"/>
    <mergeCell ref="B75:B76"/>
    <mergeCell ref="F75:F76"/>
    <mergeCell ref="G75:G76"/>
    <mergeCell ref="H75:H76"/>
    <mergeCell ref="I75:I76"/>
    <mergeCell ref="J75:J76"/>
    <mergeCell ref="A8:A10"/>
    <mergeCell ref="B8:B10"/>
    <mergeCell ref="F8:F10"/>
    <mergeCell ref="G8:G10"/>
    <mergeCell ref="B11:B14"/>
    <mergeCell ref="H58:H59"/>
    <mergeCell ref="A11:A14"/>
    <mergeCell ref="S62:U63"/>
    <mergeCell ref="F58:F59"/>
    <mergeCell ref="S118:U118"/>
    <mergeCell ref="R125:R126"/>
    <mergeCell ref="S12:U12"/>
    <mergeCell ref="Q11:Q14"/>
    <mergeCell ref="S11:U11"/>
    <mergeCell ref="J11:J14"/>
    <mergeCell ref="I11:I14"/>
    <mergeCell ref="H11:H14"/>
    <mergeCell ref="G11:G14"/>
    <mergeCell ref="F11:F14"/>
    <mergeCell ref="S78:U78"/>
    <mergeCell ref="S85:U85"/>
    <mergeCell ref="S93:U93"/>
    <mergeCell ref="S101:U101"/>
    <mergeCell ref="S109:U109"/>
    <mergeCell ref="S117:U117"/>
    <mergeCell ref="S94:U94"/>
    <mergeCell ref="S102:U102"/>
    <mergeCell ref="S110:U110"/>
    <mergeCell ref="S86:U86"/>
    <mergeCell ref="Q125:Q126"/>
    <mergeCell ref="I58:I59"/>
    <mergeCell ref="B134:B135"/>
    <mergeCell ref="E134:E135"/>
    <mergeCell ref="D134:D135"/>
    <mergeCell ref="C134:C135"/>
    <mergeCell ref="S201:U201"/>
    <mergeCell ref="A134:A135"/>
    <mergeCell ref="A192:A193"/>
    <mergeCell ref="B192:B193"/>
    <mergeCell ref="D192:D193"/>
    <mergeCell ref="E192:E193"/>
    <mergeCell ref="F192:F193"/>
    <mergeCell ref="S168:U168"/>
    <mergeCell ref="G134:G135"/>
    <mergeCell ref="F134:F135"/>
    <mergeCell ref="J134:J135"/>
    <mergeCell ref="S135:U135"/>
    <mergeCell ref="I134:I135"/>
    <mergeCell ref="H134:H135"/>
    <mergeCell ref="Q134:Q135"/>
    <mergeCell ref="R134:R135"/>
    <mergeCell ref="S151:U151"/>
    <mergeCell ref="S134:U134"/>
    <mergeCell ref="R192:R193"/>
    <mergeCell ref="G192:G193"/>
    <mergeCell ref="Q175:Q176"/>
    <mergeCell ref="A293:A294"/>
    <mergeCell ref="R293:R294"/>
    <mergeCell ref="F236:F237"/>
    <mergeCell ref="E236:E237"/>
    <mergeCell ref="D236:D237"/>
    <mergeCell ref="C236:C237"/>
    <mergeCell ref="B236:B237"/>
    <mergeCell ref="A236:A237"/>
    <mergeCell ref="R217:R219"/>
    <mergeCell ref="B217:B219"/>
    <mergeCell ref="F217:F219"/>
    <mergeCell ref="G217:G219"/>
    <mergeCell ref="H217:H219"/>
    <mergeCell ref="I217:I219"/>
    <mergeCell ref="J217:J219"/>
    <mergeCell ref="A217:A219"/>
    <mergeCell ref="F293:F294"/>
    <mergeCell ref="E293:E294"/>
    <mergeCell ref="D293:D294"/>
    <mergeCell ref="C293:C294"/>
    <mergeCell ref="B293:B294"/>
    <mergeCell ref="G236:G237"/>
    <mergeCell ref="J293:J294"/>
    <mergeCell ref="B310:B311"/>
    <mergeCell ref="A310:A311"/>
    <mergeCell ref="J310:J311"/>
    <mergeCell ref="I310:I311"/>
    <mergeCell ref="H310:H311"/>
    <mergeCell ref="G310:G311"/>
    <mergeCell ref="F310:F311"/>
    <mergeCell ref="E310:E311"/>
    <mergeCell ref="D310:D311"/>
    <mergeCell ref="C310:C311"/>
    <mergeCell ref="S220:U220"/>
    <mergeCell ref="S269:U269"/>
    <mergeCell ref="S253:U253"/>
    <mergeCell ref="S167:U167"/>
    <mergeCell ref="S152:U152"/>
    <mergeCell ref="S160:U160"/>
    <mergeCell ref="S261:U261"/>
    <mergeCell ref="S143:U143"/>
    <mergeCell ref="S144:U144"/>
    <mergeCell ref="S228:U228"/>
    <mergeCell ref="S229:U229"/>
    <mergeCell ref="S238:U238"/>
    <mergeCell ref="S263:U264"/>
    <mergeCell ref="S159:U159"/>
    <mergeCell ref="S195:U195"/>
    <mergeCell ref="S219:U219"/>
    <mergeCell ref="S245:U245"/>
    <mergeCell ref="S192:U193"/>
    <mergeCell ref="G293:G294"/>
    <mergeCell ref="Q293:Q294"/>
    <mergeCell ref="S457:U457"/>
    <mergeCell ref="S465:U465"/>
    <mergeCell ref="S424:U424"/>
    <mergeCell ref="S393:U393"/>
    <mergeCell ref="S408:U408"/>
    <mergeCell ref="S401:U401"/>
    <mergeCell ref="Q310:Q311"/>
    <mergeCell ref="R310:R311"/>
    <mergeCell ref="S302:U302"/>
    <mergeCell ref="S386:U387"/>
    <mergeCell ref="S456:U456"/>
    <mergeCell ref="S464:U464"/>
    <mergeCell ref="S416:U416"/>
    <mergeCell ref="S432:U432"/>
    <mergeCell ref="S440:U440"/>
    <mergeCell ref="S448:U448"/>
    <mergeCell ref="S384:U384"/>
    <mergeCell ref="S392:U392"/>
    <mergeCell ref="S400:U400"/>
    <mergeCell ref="S409:U409"/>
    <mergeCell ref="S417:U417"/>
    <mergeCell ref="S13:U14"/>
    <mergeCell ref="S175:U176"/>
    <mergeCell ref="S293:U294"/>
    <mergeCell ref="K491:Q493"/>
    <mergeCell ref="R175:R176"/>
    <mergeCell ref="R236:R237"/>
    <mergeCell ref="S271:U271"/>
    <mergeCell ref="H192:H193"/>
    <mergeCell ref="I192:I193"/>
    <mergeCell ref="Q236:Q237"/>
    <mergeCell ref="J236:J237"/>
    <mergeCell ref="I236:I237"/>
    <mergeCell ref="H236:H237"/>
    <mergeCell ref="I293:I294"/>
    <mergeCell ref="H293:H294"/>
    <mergeCell ref="S178:U178"/>
    <mergeCell ref="S425:U425"/>
    <mergeCell ref="S433:U433"/>
    <mergeCell ref="S441:U441"/>
    <mergeCell ref="S353:U353"/>
    <mergeCell ref="S344:U344"/>
    <mergeCell ref="S345:U345"/>
    <mergeCell ref="S319:U319"/>
    <mergeCell ref="S310:U310"/>
  </mergeCells>
  <phoneticPr fontId="21" type="noConversion"/>
  <pageMargins left="0.25" right="0.25" top="0.75" bottom="0.75" header="0.3" footer="0.3"/>
  <pageSetup paperSize="9" scale="95" fitToHeight="0" orientation="portrait" r:id="rId1"/>
  <rowBreaks count="5" manualBreakCount="5">
    <brk id="21" max="24" man="1"/>
    <brk id="116" max="24" man="1"/>
    <brk id="216" max="24" man="1"/>
    <brk id="447" max="24" man="1"/>
    <brk id="489" max="24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4EE865-E4A3-45B5-A43D-8CE47E83E26D}">
  <dimension ref="A1:J147"/>
  <sheetViews>
    <sheetView topLeftCell="A59" zoomScale="120" zoomScaleNormal="120" workbookViewId="0">
      <selection activeCell="N113" sqref="N113"/>
    </sheetView>
  </sheetViews>
  <sheetFormatPr defaultColWidth="9.140625" defaultRowHeight="12.75" x14ac:dyDescent="0.2"/>
  <cols>
    <col min="1" max="1" width="18.42578125" style="209" customWidth="1"/>
    <col min="2" max="2" width="23.28515625" style="209" customWidth="1"/>
    <col min="3" max="3" width="5.42578125" style="209" customWidth="1"/>
    <col min="4" max="6" width="7" style="221" customWidth="1"/>
    <col min="7" max="7" width="32.7109375" style="299" customWidth="1"/>
    <col min="8" max="16384" width="9.140625" style="1"/>
  </cols>
  <sheetData>
    <row r="1" spans="1:10" x14ac:dyDescent="0.2">
      <c r="C1" s="210"/>
      <c r="D1" s="211"/>
      <c r="E1" s="211"/>
      <c r="F1" s="212" t="s">
        <v>0</v>
      </c>
    </row>
    <row r="2" spans="1:10" x14ac:dyDescent="0.2">
      <c r="C2" s="210"/>
      <c r="D2" s="211"/>
      <c r="E2" s="211"/>
      <c r="F2" s="212" t="s">
        <v>1</v>
      </c>
    </row>
    <row r="3" spans="1:10" x14ac:dyDescent="0.2">
      <c r="C3" s="210"/>
      <c r="D3" s="211"/>
      <c r="E3" s="211"/>
      <c r="F3" s="212" t="s">
        <v>1535</v>
      </c>
    </row>
    <row r="4" spans="1:10" x14ac:dyDescent="0.2">
      <c r="C4" s="210"/>
      <c r="D4" s="211"/>
      <c r="E4" s="211"/>
      <c r="F4" s="213"/>
    </row>
    <row r="5" spans="1:10" ht="26.25" customHeight="1" x14ac:dyDescent="0.2">
      <c r="A5" s="407" t="s">
        <v>1536</v>
      </c>
      <c r="B5" s="407"/>
      <c r="C5" s="407"/>
      <c r="D5" s="407"/>
      <c r="E5" s="407"/>
      <c r="F5" s="407"/>
      <c r="G5" s="407"/>
      <c r="H5" s="214"/>
      <c r="I5" s="214"/>
      <c r="J5" s="214"/>
    </row>
    <row r="6" spans="1:10" x14ac:dyDescent="0.2">
      <c r="A6" s="408" t="s">
        <v>12</v>
      </c>
      <c r="B6" s="408" t="s">
        <v>13</v>
      </c>
      <c r="C6" s="408"/>
      <c r="D6" s="408" t="s">
        <v>14</v>
      </c>
      <c r="E6" s="408"/>
      <c r="F6" s="408"/>
      <c r="G6" s="409" t="s">
        <v>15</v>
      </c>
    </row>
    <row r="7" spans="1:10" ht="27" x14ac:dyDescent="0.2">
      <c r="A7" s="408"/>
      <c r="B7" s="215" t="s">
        <v>17</v>
      </c>
      <c r="C7" s="215" t="s">
        <v>18</v>
      </c>
      <c r="D7" s="215">
        <v>2024</v>
      </c>
      <c r="E7" s="215">
        <v>2025</v>
      </c>
      <c r="F7" s="215">
        <v>2026</v>
      </c>
      <c r="G7" s="409"/>
    </row>
    <row r="8" spans="1:10" ht="31.5" customHeight="1" x14ac:dyDescent="0.2">
      <c r="A8" s="224" t="str">
        <f>'002 pr. asig'!A8</f>
        <v>002-04-01 (P)</v>
      </c>
      <c r="B8" s="398" t="str">
        <f>'002 pr. asig'!B8</f>
        <v>Padidinti sveikatos priežiūros paslaugų prieinamumą, išplėtoti su visuomenės sveikatos stiprinimu susijusias paslaugas</v>
      </c>
      <c r="C8" s="399"/>
      <c r="D8" s="399"/>
      <c r="E8" s="399"/>
      <c r="F8" s="399"/>
      <c r="G8" s="400"/>
    </row>
    <row r="9" spans="1:10" ht="33.75" x14ac:dyDescent="0.2">
      <c r="A9" s="216" t="str">
        <f>'002 pr. asig'!K8</f>
        <v>E-002-04-01-01</v>
      </c>
      <c r="B9" s="216" t="str">
        <f>'002 pr. asig'!L8</f>
        <v>Išvengiamo mirtingumo, tenkančio 100 tūkst. gyventojų, santykis su šalies vidurkiu</v>
      </c>
      <c r="C9" s="216" t="str">
        <f>'002 pr. asig'!M8</f>
        <v>proc.</v>
      </c>
      <c r="D9" s="216">
        <f>'002 pr. asig'!N8</f>
        <v>132</v>
      </c>
      <c r="E9" s="216">
        <f>'002 pr. asig'!O8</f>
        <v>131</v>
      </c>
      <c r="F9" s="216">
        <f>'002 pr. asig'!P8</f>
        <v>128</v>
      </c>
      <c r="G9" s="300" t="str">
        <f>'002 pr. asig'!Q8</f>
        <v xml:space="preserve">Išvengiamo mirtingumo, tenkančio 100 tūkst. gyventojų, santykis su šalies vidurkiu (proc.) </v>
      </c>
    </row>
    <row r="10" spans="1:10" ht="33.75" x14ac:dyDescent="0.2">
      <c r="A10" s="216" t="str">
        <f>'002 pr. asig'!K9</f>
        <v>E-002-04-01-02</v>
      </c>
      <c r="B10" s="216" t="str">
        <f>'002 pr. asig'!L9</f>
        <v>Bendrojo gyventojų sergamumo, tenkančio 1000-iui gyv., santykis su šalies vidurkiu</v>
      </c>
      <c r="C10" s="216" t="str">
        <f>'002 pr. asig'!M9</f>
        <v>proc.</v>
      </c>
      <c r="D10" s="216">
        <f>'002 pr. asig'!N9</f>
        <v>92.2</v>
      </c>
      <c r="E10" s="216">
        <f>'002 pr. asig'!O9</f>
        <v>92.2</v>
      </c>
      <c r="F10" s="216">
        <f>'002 pr. asig'!P9</f>
        <v>92.2</v>
      </c>
      <c r="G10" s="300" t="str">
        <f>'002 pr. asig'!Q9</f>
        <v>Bendrojo gyventojų sergamumo, tenkančio 1000-iui gyv., santykis su šalies vidurkiu (proc.)</v>
      </c>
    </row>
    <row r="11" spans="1:10" ht="22.5" x14ac:dyDescent="0.2">
      <c r="A11" s="216" t="str">
        <f>'002 pr. asig'!K10</f>
        <v>E-002-04-01-03</v>
      </c>
      <c r="B11" s="216" t="str">
        <f>'002 pr. asig'!L10</f>
        <v xml:space="preserve">Savižudybių, tenkančių 100 tūkst. gyv., santykis su šalies vidurkiu </v>
      </c>
      <c r="C11" s="216" t="str">
        <f>'002 pr. asig'!M10</f>
        <v>proc.</v>
      </c>
      <c r="D11" s="216">
        <f>'002 pr. asig'!N10</f>
        <v>108</v>
      </c>
      <c r="E11" s="216">
        <f>'002 pr. asig'!O10</f>
        <v>107.5</v>
      </c>
      <c r="F11" s="216">
        <f>'002 pr. asig'!P10</f>
        <v>107</v>
      </c>
      <c r="G11" s="300" t="str">
        <f>'002 pr. asig'!Q10</f>
        <v>Savižudybių, tenkančių 100 tūkst. gyv., santykis su šalies vidurkiu (proc.)</v>
      </c>
    </row>
    <row r="12" spans="1:10" s="217" customFormat="1" ht="12.75" customHeight="1" x14ac:dyDescent="0.2">
      <c r="A12" s="223" t="str">
        <f>'002 pr. asig'!A11</f>
        <v>002-04-01-01 (TD)</v>
      </c>
      <c r="B12" s="404" t="str">
        <f>'002 pr. asig'!B11</f>
        <v>Sveikos gyvensenos plėtojimas bei sveikos gyvensenos įgūdžių ugdymo įstaigose ir bendruomenėse stiprinimas, visuomenės sveikatos stebėsenos savivaldybėse vykdymas</v>
      </c>
      <c r="C12" s="405"/>
      <c r="D12" s="405"/>
      <c r="E12" s="405"/>
      <c r="F12" s="405"/>
      <c r="G12" s="406"/>
    </row>
    <row r="13" spans="1:10" ht="33.75" x14ac:dyDescent="0.2">
      <c r="A13" s="216" t="str">
        <f>'002 pr. asig'!K11</f>
        <v>R-002-04-01-01-01</v>
      </c>
      <c r="B13" s="222" t="str">
        <f>'002 pr. asig'!L11</f>
        <v>Mokyklose suorganizuotų sveikatinimo renginių skaičius, tenkantis 1000 mokinių</v>
      </c>
      <c r="C13" s="222" t="str">
        <f>'002 pr. asig'!M11</f>
        <v>vnt.</v>
      </c>
      <c r="D13" s="222" t="str">
        <f>'002 pr. asig'!N11</f>
        <v>110</v>
      </c>
      <c r="E13" s="222" t="str">
        <f>'002 pr. asig'!O11</f>
        <v>110</v>
      </c>
      <c r="F13" s="222" t="str">
        <f>'002 pr. asig'!P11</f>
        <v>110</v>
      </c>
      <c r="G13" s="447" t="str">
        <f>'002 pr. asig'!Q11</f>
        <v xml:space="preserve">Asmenų, dalyvavusių reguliariuose fizinio aktyvumo užsiėmimuose, skaičius iš viso (asm.); Suorganizuotų sveikatos raštingumo renginių skaičius (vnt.) ir dalyvių juose skaičius (tūkst. asm.) </v>
      </c>
    </row>
    <row r="14" spans="1:10" ht="22.5" x14ac:dyDescent="0.2">
      <c r="A14" s="216" t="str">
        <f>'002 pr. asig'!K12</f>
        <v>R-002-04-01-01-02</v>
      </c>
      <c r="B14" s="222" t="str">
        <f>'002 pr. asig'!L12</f>
        <v>Sveikatinimo renginių skaičius, tenkantis 1000 gyventojų</v>
      </c>
      <c r="C14" s="222" t="str">
        <f>'002 pr. asig'!M12</f>
        <v>vnt.</v>
      </c>
      <c r="D14" s="222" t="str">
        <f>'002 pr. asig'!N12</f>
        <v>32</v>
      </c>
      <c r="E14" s="222" t="str">
        <f>'002 pr. asig'!O12</f>
        <v>35</v>
      </c>
      <c r="F14" s="222" t="str">
        <f>'002 pr. asig'!P12</f>
        <v>38</v>
      </c>
      <c r="G14" s="452"/>
    </row>
    <row r="15" spans="1:10" ht="22.5" x14ac:dyDescent="0.2">
      <c r="A15" s="216" t="str">
        <f>'002 pr. asig'!K13</f>
        <v>R-002-04-01-01-03</v>
      </c>
      <c r="B15" s="222" t="str">
        <f>'002 pr. asig'!L13</f>
        <v xml:space="preserve">Atliktų informavimo veiksmų sveikatingumo tematika skaičius </v>
      </c>
      <c r="C15" s="222" t="str">
        <f>'002 pr. asig'!M13</f>
        <v>vnt.</v>
      </c>
      <c r="D15" s="222" t="str">
        <f>'002 pr. asig'!N13</f>
        <v>400</v>
      </c>
      <c r="E15" s="222" t="str">
        <f>'002 pr. asig'!O13</f>
        <v>400</v>
      </c>
      <c r="F15" s="222" t="str">
        <f>'002 pr. asig'!P13</f>
        <v>400</v>
      </c>
      <c r="G15" s="452"/>
    </row>
    <row r="16" spans="1:10" ht="22.5" x14ac:dyDescent="0.2">
      <c r="A16" s="216" t="str">
        <f>'002 pr. asig'!K14</f>
        <v>R-002-04-01-01-04</v>
      </c>
      <c r="B16" s="222" t="str">
        <f>'002 pr. asig'!L14</f>
        <v>Sveikatinimo renginiuose dalyvaujančių asmenų skaičius</v>
      </c>
      <c r="C16" s="222" t="str">
        <f>'002 pr. asig'!M14</f>
        <v>asm.</v>
      </c>
      <c r="D16" s="222" t="str">
        <f>'002 pr. asig'!N14</f>
        <v>1050</v>
      </c>
      <c r="E16" s="222" t="str">
        <f>'002 pr. asig'!O14</f>
        <v>1050</v>
      </c>
      <c r="F16" s="222" t="str">
        <f>'002 pr. asig'!P14</f>
        <v>1050</v>
      </c>
      <c r="G16" s="448"/>
    </row>
    <row r="17" spans="1:7" s="217" customFormat="1" ht="28.5" customHeight="1" x14ac:dyDescent="0.2">
      <c r="A17" s="223" t="str">
        <f>'002 pr. asig'!A22</f>
        <v>002-04-01-02 (PP)</v>
      </c>
      <c r="B17" s="404" t="str">
        <f>'002 pr. asig'!B22</f>
        <v>Pasvalio rajono savivaldybės specialialiosios visuomenės sveikatos rėmimo programos įgyvendinimas</v>
      </c>
      <c r="C17" s="405"/>
      <c r="D17" s="405"/>
      <c r="E17" s="405"/>
      <c r="F17" s="405"/>
      <c r="G17" s="406"/>
    </row>
    <row r="18" spans="1:7" ht="28.5" customHeight="1" x14ac:dyDescent="0.2">
      <c r="A18" s="216" t="str">
        <f>'002 pr. asig'!K22</f>
        <v>R-002-04-01-02-01</v>
      </c>
      <c r="B18" s="222" t="str">
        <f>'002 pr. asig'!L22</f>
        <v>Įgyvendintų sveikatinimo projektų skaičius</v>
      </c>
      <c r="C18" s="222" t="str">
        <f>'002 pr. asig'!M22</f>
        <v>vnt.</v>
      </c>
      <c r="D18" s="222" t="str">
        <f>'002 pr. asig'!N22</f>
        <v>30</v>
      </c>
      <c r="E18" s="222" t="str">
        <f>'002 pr. asig'!O22</f>
        <v>30</v>
      </c>
      <c r="F18" s="222" t="str">
        <f>'002 pr. asig'!P22</f>
        <v>30</v>
      </c>
      <c r="G18" s="453" t="str">
        <f>'002 pr. asig'!Q22</f>
        <v>Asmenų, dalyvavusių reguliariuose fizinio aktyvumo užsiėmimuose, skaičius iš viso (asm.); Suorganizuotų sveikatos raštingumo renginių skaičius (vnt.) ir dalyvių juose skaičius (tūkst. asm.); Įgyvendintų bendrų projektų (su kitų savivaldybių, užsienio šalių sveikatos biurais ir pan.) skaičius (vnt.); NVO, teikiančių visuomenės sveikatos priežiūros paslaugas, skaičius (vnt.)</v>
      </c>
    </row>
    <row r="19" spans="1:7" ht="22.5" x14ac:dyDescent="0.2">
      <c r="A19" s="216" t="str">
        <f>'002 pr. asig'!K23</f>
        <v>R-002-04-01-02-02</v>
      </c>
      <c r="B19" s="222" t="str">
        <f>'002 pr. asig'!L23</f>
        <v>Vaikų dantų profilaktikos programos dalyvių skaičius</v>
      </c>
      <c r="C19" s="222" t="str">
        <f>'002 pr. asig'!M23</f>
        <v>asm.</v>
      </c>
      <c r="D19" s="222" t="str">
        <f>'002 pr. asig'!N23</f>
        <v>50</v>
      </c>
      <c r="E19" s="222" t="str">
        <f>'002 pr. asig'!O23</f>
        <v>70</v>
      </c>
      <c r="F19" s="222" t="str">
        <f>'002 pr. asig'!P23</f>
        <v>90</v>
      </c>
      <c r="G19" s="454"/>
    </row>
    <row r="20" spans="1:7" ht="90" x14ac:dyDescent="0.2">
      <c r="A20" s="216" t="str">
        <f>'002 pr. asig'!K24</f>
        <v>R-002-04-01-02-03</v>
      </c>
      <c r="B20" s="222" t="str">
        <f>'002 pr. asig'!L24</f>
        <v>Asmenų, dalyvavusių Pasvalio rajono savivaldybės priklausomybę sukeliančių medžiagų, smurto artimoje aplinkoje ir savižudybių prevencijos, lygių galimybių, lyčių lygybės 2023-2027 m. programos veiklose, skaičius</v>
      </c>
      <c r="C20" s="222" t="str">
        <f>'002 pr. asig'!M24</f>
        <v>asm.</v>
      </c>
      <c r="D20" s="222" t="str">
        <f>'002 pr. asig'!N24</f>
        <v>170</v>
      </c>
      <c r="E20" s="222" t="str">
        <f>'002 pr. asig'!O24</f>
        <v>200</v>
      </c>
      <c r="F20" s="222" t="str">
        <f>'002 pr. asig'!P24</f>
        <v>230</v>
      </c>
      <c r="G20" s="454"/>
    </row>
    <row r="21" spans="1:7" ht="47.25" customHeight="1" x14ac:dyDescent="0.2">
      <c r="A21" s="216" t="str">
        <f>'002 pr. asig'!K25</f>
        <v>R-002-04-01-02-04</v>
      </c>
      <c r="B21" s="222" t="str">
        <f>'002 pr. asig'!L25</f>
        <v>Asmenų, dalyvavusių Visuomenės sveikatos stebėsenos ataskaitos rekomendacijų priemonių plano veiklose, skaičius</v>
      </c>
      <c r="C21" s="222" t="str">
        <f>'002 pr. asig'!M25</f>
        <v>asm.</v>
      </c>
      <c r="D21" s="222" t="str">
        <f>'002 pr. asig'!N25</f>
        <v>120</v>
      </c>
      <c r="E21" s="222" t="str">
        <f>'002 pr. asig'!O25</f>
        <v>130</v>
      </c>
      <c r="F21" s="222" t="str">
        <f>'002 pr. asig'!P25</f>
        <v>140</v>
      </c>
      <c r="G21" s="454"/>
    </row>
    <row r="22" spans="1:7" ht="57" customHeight="1" x14ac:dyDescent="0.2">
      <c r="A22" s="222" t="str">
        <f>'002 pr. asig'!K26</f>
        <v>R-002-04-01-02-05</v>
      </c>
      <c r="B22" s="222" t="str">
        <f>'002 pr. asig'!L26</f>
        <v>Asmenų, gavusių priemones, gerinančias ambulatorinių sveikatos priežiūros paslaugų prieinamumą tuberkulioze sergantiems asmenims, skaičius</v>
      </c>
      <c r="C22" s="222" t="str">
        <f>'002 pr. asig'!M26</f>
        <v>asm.</v>
      </c>
      <c r="D22" s="222" t="str">
        <f>'002 pr. asig'!N26</f>
        <v>3</v>
      </c>
      <c r="E22" s="222" t="str">
        <f>'002 pr. asig'!O26</f>
        <v>3</v>
      </c>
      <c r="F22" s="222" t="str">
        <f>'002 pr. asig'!P26</f>
        <v>3</v>
      </c>
      <c r="G22" s="455"/>
    </row>
    <row r="23" spans="1:7" s="217" customFormat="1" ht="12.75" customHeight="1" x14ac:dyDescent="0.2">
      <c r="A23" s="223" t="str">
        <f>'002 pr. asig'!A34</f>
        <v>002-04-01-03 (PP)</v>
      </c>
      <c r="B23" s="404" t="str">
        <f>'002 pr. asig'!B34</f>
        <v xml:space="preserve">Specialistų pritraukimas sveikatos netolygumams mažinti </v>
      </c>
      <c r="C23" s="405"/>
      <c r="D23" s="405"/>
      <c r="E23" s="405"/>
      <c r="F23" s="405"/>
      <c r="G23" s="406"/>
    </row>
    <row r="24" spans="1:7" ht="22.5" x14ac:dyDescent="0.2">
      <c r="A24" s="222" t="str">
        <f>'002 pr. asig'!K34</f>
        <v>R-002-04-01-03-01</v>
      </c>
      <c r="B24" s="222" t="str">
        <f>'002 pr. asig'!L34</f>
        <v>Į rajoną pritrauktų sveikatos priežiūros specialistų skaičius</v>
      </c>
      <c r="C24" s="222" t="str">
        <f>'002 pr. asig'!M34</f>
        <v>asm.</v>
      </c>
      <c r="D24" s="222" t="str">
        <f>'002 pr. asig'!N34</f>
        <v>3</v>
      </c>
      <c r="E24" s="222" t="str">
        <f>'002 pr. asig'!O34</f>
        <v>2</v>
      </c>
      <c r="F24" s="222" t="str">
        <f>'002 pr. asig'!P34</f>
        <v>2</v>
      </c>
      <c r="G24" s="301" t="str">
        <f>'002 pr. asig'!Q34</f>
        <v>Pritrauktų  sveikatos priežiūros specialistų skaičius į savivaldybės įstaigas iš viso (asm.)</v>
      </c>
    </row>
    <row r="25" spans="1:7" x14ac:dyDescent="0.2">
      <c r="A25" s="223" t="str">
        <f>'002 pr. asig'!A42</f>
        <v>002-04-01-04 (TD)</v>
      </c>
      <c r="B25" s="404" t="str">
        <f>'002 pr. asig'!B42</f>
        <v xml:space="preserve">Visuomenės psichikos sveikatos paslaugų prieinamumo bei ankstyvojo savižudybių atpažinimo ir kompleksinės pagalbos teikimo sistemos plėtojimas  </v>
      </c>
      <c r="C25" s="405"/>
      <c r="D25" s="405"/>
      <c r="E25" s="405"/>
      <c r="F25" s="405"/>
      <c r="G25" s="406"/>
    </row>
    <row r="26" spans="1:7" ht="33.75" x14ac:dyDescent="0.2">
      <c r="A26" s="222" t="str">
        <f>'002 pr. asig'!K42</f>
        <v>R-002-04-01-04-01</v>
      </c>
      <c r="B26" s="222" t="str">
        <f>'002 pr. asig'!L42</f>
        <v>Suteiktų priklausomybės/ psichologo konsultanto paslaugų skaičius</v>
      </c>
      <c r="C26" s="222" t="str">
        <f>'002 pr. asig'!M42</f>
        <v>vnt.</v>
      </c>
      <c r="D26" s="222" t="str">
        <f>'002 pr. asig'!N42</f>
        <v>380</v>
      </c>
      <c r="E26" s="222" t="str">
        <f>'002 pr. asig'!O42</f>
        <v>390</v>
      </c>
      <c r="F26" s="222" t="str">
        <f>'002 pr. asig'!P42</f>
        <v>400</v>
      </c>
      <c r="G26" s="301" t="str">
        <f>'002 pr. asig'!Q42</f>
        <v xml:space="preserve">Suorganizuotų sveikatos raštingumo renginių skaičius (vnt.) ir dalyvių juose skaičius (tūkst. asm.) </v>
      </c>
    </row>
    <row r="27" spans="1:7" x14ac:dyDescent="0.2">
      <c r="A27" s="223" t="str">
        <f>'002 pr. asig'!A50</f>
        <v>002-04-01-05 (TE)</v>
      </c>
      <c r="B27" s="404" t="str">
        <f>'002 pr. asig'!B50</f>
        <v>Projekto "Priemonių, gerinančių ambulatorinių sveikatos priežiūros paslaugų prieinamumą tuberkulioze sergantiems asmenims, įgyvendinimas Pasvalio rajone" įgyvendinimas</v>
      </c>
      <c r="C27" s="405"/>
      <c r="D27" s="405"/>
      <c r="E27" s="405"/>
      <c r="F27" s="405"/>
      <c r="G27" s="406"/>
    </row>
    <row r="28" spans="1:7" ht="33.75" x14ac:dyDescent="0.2">
      <c r="A28" s="222" t="str">
        <f>'002 pr. asig'!K50</f>
        <v>R-002-04-01-05-01</v>
      </c>
      <c r="B28" s="222" t="str">
        <f>'002 pr. asig'!L50</f>
        <v>Paslaugų gavėjų skaičius</v>
      </c>
      <c r="C28" s="222" t="str">
        <f>'002 pr. asig'!M50</f>
        <v>asm.</v>
      </c>
      <c r="D28" s="222" t="str">
        <f>'002 pr. asig'!N50</f>
        <v>3</v>
      </c>
      <c r="E28" s="222">
        <f>'002 pr. asig'!O50</f>
        <v>0</v>
      </c>
      <c r="F28" s="222">
        <f>'002 pr. asig'!P50</f>
        <v>0</v>
      </c>
      <c r="G28" s="301" t="str">
        <f>'002 pr. asig'!Q50</f>
        <v>Modernizuotų/ naujai įkurtų ambulatorinių/ dienos stacionaro infrastruktūros objektų skaičius (vnt.)</v>
      </c>
    </row>
    <row r="29" spans="1:7" x14ac:dyDescent="0.2">
      <c r="A29" s="223" t="str">
        <f>'002 pr. asig'!A58</f>
        <v>002-04-01-06 (RE)</v>
      </c>
      <c r="B29" s="404" t="str">
        <f>'002 pr. asig'!B58</f>
        <v>Projekto "Pasvalio rajono savivaldybės gyventojų sveikatos stiprinimas" įgyvendinimas</v>
      </c>
      <c r="C29" s="405"/>
      <c r="D29" s="405"/>
      <c r="E29" s="405"/>
      <c r="F29" s="405"/>
      <c r="G29" s="406"/>
    </row>
    <row r="30" spans="1:7" ht="33.75" x14ac:dyDescent="0.2">
      <c r="A30" s="222" t="str">
        <f>'002 pr. asig'!K58</f>
        <v>R-002-04-01-06-01</v>
      </c>
      <c r="B30" s="222" t="str">
        <f>'002 pr. asig'!L58</f>
        <v xml:space="preserve">Asmenų, dalyvavusių reguliariuose fizinio aktyvumo užsiėmimuose, skaičius iš viso </v>
      </c>
      <c r="C30" s="222" t="str">
        <f>'002 pr. asig'!M58</f>
        <v>asm.</v>
      </c>
      <c r="D30" s="222" t="str">
        <f>'002 pr. asig'!N58</f>
        <v>40</v>
      </c>
      <c r="E30" s="222" t="str">
        <f>'002 pr. asig'!O58</f>
        <v>60</v>
      </c>
      <c r="F30" s="222" t="str">
        <f>'002 pr. asig'!P58</f>
        <v>65</v>
      </c>
      <c r="G30" s="301" t="str">
        <f>'002 pr. asig'!Q58</f>
        <v>Asmenų, dalyvavusių reguliariuose fizinio aktyvumo užsiėmimuose, skaičius iš viso (asm.)</v>
      </c>
    </row>
    <row r="31" spans="1:7" ht="33.75" x14ac:dyDescent="0.2">
      <c r="A31" s="222" t="str">
        <f>'002 pr. asig'!K59</f>
        <v>R-002-04-01-06-02</v>
      </c>
      <c r="B31" s="222" t="str">
        <f>'002 pr. asig'!L59</f>
        <v>Suorganizuotų sveikatos raštingumo renginių skaičius ir dalyvių juose skaičius</v>
      </c>
      <c r="C31" s="222" t="str">
        <f>'002 pr. asig'!M59</f>
        <v>vnt/ tūkst. asm.</v>
      </c>
      <c r="D31" s="222" t="str">
        <f>'002 pr. asig'!N59</f>
        <v>12/ 144</v>
      </c>
      <c r="E31" s="222" t="str">
        <f>'002 pr. asig'!O59</f>
        <v>18/ 216</v>
      </c>
      <c r="F31" s="222" t="str">
        <f>'002 pr. asig'!P59</f>
        <v>20/ 240</v>
      </c>
      <c r="G31" s="301" t="str">
        <f>'002 pr. asig'!Q59</f>
        <v xml:space="preserve">Suorganizuotų sveikatos raštingumo renginių skaičius (vnt.) ir dalyvių juose skaičius (tūkst. asm.) </v>
      </c>
    </row>
    <row r="32" spans="1:7" ht="31.5" customHeight="1" x14ac:dyDescent="0.2">
      <c r="A32" s="223" t="str">
        <f>'002 pr. asig'!A67</f>
        <v>002-04-01-07 (PP)</v>
      </c>
      <c r="B32" s="404" t="str">
        <f>'002 pr. asig'!B67</f>
        <v>Projekto "Mobilios komandos aprūpinimas įranga ir transporto priemone Pasvalio rajono savivaldybėje" įgyvendinimas</v>
      </c>
      <c r="C32" s="405"/>
      <c r="D32" s="405"/>
      <c r="E32" s="405"/>
      <c r="F32" s="405"/>
      <c r="G32" s="406"/>
    </row>
    <row r="33" spans="1:7" ht="22.5" x14ac:dyDescent="0.2">
      <c r="A33" s="222" t="str">
        <f>'002 pr. asig'!K67</f>
        <v>R-002-04-01-07-01</v>
      </c>
      <c r="B33" s="222" t="str">
        <f>'002 pr. asig'!L67</f>
        <v>Įsigytų įrangos komplektų, skaičius</v>
      </c>
      <c r="C33" s="222" t="str">
        <f>'002 pr. asig'!M67</f>
        <v>vnt.</v>
      </c>
      <c r="D33" s="222">
        <f>'002 pr. asig'!N67</f>
        <v>1</v>
      </c>
      <c r="E33" s="222">
        <f>'002 pr. asig'!O67</f>
        <v>0</v>
      </c>
      <c r="F33" s="222">
        <f>'002 pr. asig'!P67</f>
        <v>0</v>
      </c>
      <c r="G33" s="301" t="str">
        <f>'002 pr. asig'!Q67</f>
        <v>Mobilių sveikatos priežiūros brigadų (vnt.) ir dirbančių specialistų (asm.) skaičius iš viso</v>
      </c>
    </row>
    <row r="34" spans="1:7" x14ac:dyDescent="0.2">
      <c r="A34" s="224" t="str">
        <f>'002 pr. asig'!A75</f>
        <v>002-04-02 (P)</v>
      </c>
      <c r="B34" s="398" t="str">
        <f>'002 pr. asig'!B75</f>
        <v>Išplėsti trūkstamas socialines paslaugas, pagerinti kokybę ir prieinamumą</v>
      </c>
      <c r="C34" s="399"/>
      <c r="D34" s="399"/>
      <c r="E34" s="399"/>
      <c r="F34" s="399"/>
      <c r="G34" s="400"/>
    </row>
    <row r="35" spans="1:7" ht="22.5" x14ac:dyDescent="0.2">
      <c r="A35" s="216" t="str">
        <f>'002 pr. asig'!K75</f>
        <v>E-002-04-02-01</v>
      </c>
      <c r="B35" s="216" t="str">
        <f>'002 pr. asig'!L75</f>
        <v xml:space="preserve">Socialinių paslaugų poreikio patenkinimas </v>
      </c>
      <c r="C35" s="216" t="str">
        <f>'002 pr. asig'!M75</f>
        <v>proc.</v>
      </c>
      <c r="D35" s="216">
        <f>'002 pr. asig'!N75</f>
        <v>98.4</v>
      </c>
      <c r="E35" s="216">
        <f>'002 pr. asig'!O75</f>
        <v>98.4</v>
      </c>
      <c r="F35" s="216">
        <f>'002 pr. asig'!P75</f>
        <v>98.5</v>
      </c>
      <c r="G35" s="300" t="str">
        <f>'002 pr. asig'!Q75</f>
        <v>Socialinių paslaugų poreikio patenkinimas (proc.)</v>
      </c>
    </row>
    <row r="36" spans="1:7" ht="22.5" x14ac:dyDescent="0.2">
      <c r="A36" s="216" t="str">
        <f>'002 pr. asig'!K76</f>
        <v>E-002-04-02-02</v>
      </c>
      <c r="B36" s="216" t="str">
        <f>'002 pr. asig'!L76</f>
        <v xml:space="preserve">Pradėtų teikti naujų socialinių paslaugų skaičius </v>
      </c>
      <c r="C36" s="216" t="str">
        <f>'002 pr. asig'!M76</f>
        <v>vnt.</v>
      </c>
      <c r="D36" s="216">
        <f>'002 pr. asig'!N76</f>
        <v>3</v>
      </c>
      <c r="E36" s="216">
        <f>'002 pr. asig'!O76</f>
        <v>3</v>
      </c>
      <c r="F36" s="216">
        <f>'002 pr. asig'!P76</f>
        <v>3</v>
      </c>
      <c r="G36" s="300" t="str">
        <f>'002 pr. asig'!Q76</f>
        <v>Pradėtų teikti naujų socialinių paslaugų skaičius (vnt.)</v>
      </c>
    </row>
    <row r="37" spans="1:7" ht="16.5" customHeight="1" x14ac:dyDescent="0.2">
      <c r="A37" s="223" t="str">
        <f>'002 pr. asig'!A77</f>
        <v>002-04-02-01 (TP)</v>
      </c>
      <c r="B37" s="404" t="str">
        <f>'002 pr. asig'!B77</f>
        <v>Bendruomeninių vaikų globos namų išlaikymas</v>
      </c>
      <c r="C37" s="405"/>
      <c r="D37" s="405"/>
      <c r="E37" s="405"/>
      <c r="F37" s="405"/>
      <c r="G37" s="406"/>
    </row>
    <row r="38" spans="1:7" ht="33.75" x14ac:dyDescent="0.2">
      <c r="A38" s="216" t="str">
        <f>'002 pr. asig'!K77</f>
        <v>V-002-04-02-01-01</v>
      </c>
      <c r="B38" s="222" t="str">
        <f>'002 pr. asig'!L77</f>
        <v>Vienu metu globojamų vaikų skaičius Bendruomeniniuose vaikų globos namuose</v>
      </c>
      <c r="C38" s="222" t="str">
        <f>'002 pr. asig'!M77</f>
        <v>asm.</v>
      </c>
      <c r="D38" s="222" t="str">
        <f>'002 pr. asig'!N77</f>
        <v>8</v>
      </c>
      <c r="E38" s="222" t="str">
        <f>'002 pr. asig'!O77</f>
        <v>8</v>
      </c>
      <c r="F38" s="222" t="str">
        <f>'002 pr. asig'!P77</f>
        <v>8</v>
      </c>
      <c r="G38" s="301" t="str">
        <f>'002 pr. asig'!Q77</f>
        <v>X</v>
      </c>
    </row>
    <row r="39" spans="1:7" ht="17.25" customHeight="1" x14ac:dyDescent="0.2">
      <c r="A39" s="223" t="str">
        <f>'002 pr. asig'!A85</f>
        <v>002-04-02-02 (TP)</v>
      </c>
      <c r="B39" s="404" t="str">
        <f>'002 pr. asig'!B85</f>
        <v>Šeimos krizių centro išlaikymas</v>
      </c>
      <c r="C39" s="405"/>
      <c r="D39" s="405"/>
      <c r="E39" s="405"/>
      <c r="F39" s="405"/>
      <c r="G39" s="406"/>
    </row>
    <row r="40" spans="1:7" ht="33.75" x14ac:dyDescent="0.2">
      <c r="A40" s="216" t="str">
        <f>'002 pr. asig'!K85</f>
        <v>V-002-04-02-02-01</v>
      </c>
      <c r="B40" s="222" t="str">
        <f>'002 pr. asig'!L85</f>
        <v>Asmenų, galinčių gauti paslaugas vienu metu Šeimos krizių centre, skaičius</v>
      </c>
      <c r="C40" s="222" t="str">
        <f>'002 pr. asig'!M85</f>
        <v>asm.</v>
      </c>
      <c r="D40" s="222" t="str">
        <f>'002 pr. asig'!N85</f>
        <v>40</v>
      </c>
      <c r="E40" s="222" t="str">
        <f>'002 pr. asig'!O85</f>
        <v>40</v>
      </c>
      <c r="F40" s="222" t="str">
        <f>'002 pr. asig'!P85</f>
        <v>40</v>
      </c>
      <c r="G40" s="301" t="str">
        <f>'002 pr. asig'!Q85</f>
        <v>X</v>
      </c>
    </row>
    <row r="41" spans="1:7" ht="24.75" customHeight="1" x14ac:dyDescent="0.2">
      <c r="A41" s="223" t="str">
        <f>'002 pr. asig'!A93</f>
        <v>002-04-02-03 (TP)</v>
      </c>
      <c r="B41" s="404" t="str">
        <f>'002 pr. asig'!B93</f>
        <v>Ilgalaikės (trumpalaikės) socialinės globos teikimo institucijose senyvo amžiaus ir neįgaliems asmenims gerinimas ir plėtra</v>
      </c>
      <c r="C41" s="405"/>
      <c r="D41" s="405"/>
      <c r="E41" s="405"/>
      <c r="F41" s="405"/>
      <c r="G41" s="406"/>
    </row>
    <row r="42" spans="1:7" ht="45" x14ac:dyDescent="0.2">
      <c r="A42" s="216" t="str">
        <f>'002 pr. asig'!K93</f>
        <v>V-002-04-02-03-01</v>
      </c>
      <c r="B42" s="222" t="str">
        <f>'002 pr. asig'!L93</f>
        <v>Ilgalaikės (trumpalaikės) socialinės globos paslaugų, teikiamų Pasvalio socialinių paslaugų centre,  gavėjų skaičius</v>
      </c>
      <c r="C42" s="222" t="str">
        <f>'002 pr. asig'!M93</f>
        <v>asm.</v>
      </c>
      <c r="D42" s="222" t="str">
        <f>'002 pr. asig'!N93</f>
        <v>52</v>
      </c>
      <c r="E42" s="222" t="str">
        <f>'002 pr. asig'!O93</f>
        <v>52</v>
      </c>
      <c r="F42" s="222" t="str">
        <f>'002 pr. asig'!P93</f>
        <v>52</v>
      </c>
      <c r="G42" s="301" t="str">
        <f>'002 pr. asig'!Q93</f>
        <v>X</v>
      </c>
    </row>
    <row r="43" spans="1:7" s="217" customFormat="1" ht="27.75" customHeight="1" x14ac:dyDescent="0.2">
      <c r="A43" s="223" t="str">
        <f>'002 pr. asig'!A101</f>
        <v>002-04-02-04 (TD)</v>
      </c>
      <c r="B43" s="404" t="str">
        <f>'002 pr. asig'!B101</f>
        <v>Dienos socialinių paslaugų asmens namuose, integruojant į jas slaugos paslaugas, gerinimas ir plėtra, prieinamumo tobulinimas</v>
      </c>
      <c r="C43" s="405"/>
      <c r="D43" s="405"/>
      <c r="E43" s="405"/>
      <c r="F43" s="405"/>
      <c r="G43" s="406"/>
    </row>
    <row r="44" spans="1:7" s="217" customFormat="1" ht="45" x14ac:dyDescent="0.2">
      <c r="A44" s="216" t="str">
        <f>'002 pr. asig'!K101</f>
        <v>R-002-04-02-04-01</v>
      </c>
      <c r="B44" s="222" t="str">
        <f>'002 pr. asig'!L101</f>
        <v>Dienos socialinių paslaugų asmens namuose, kurias teikia Pasvalio socialinių paslaugų centras, gavėjų skaičius</v>
      </c>
      <c r="C44" s="222" t="str">
        <f>'002 pr. asig'!M101</f>
        <v>asm.</v>
      </c>
      <c r="D44" s="222" t="str">
        <f>'002 pr. asig'!N101</f>
        <v>52</v>
      </c>
      <c r="E44" s="222" t="str">
        <f>'002 pr. asig'!O101</f>
        <v>52</v>
      </c>
      <c r="F44" s="222" t="str">
        <f>'002 pr. asig'!P101</f>
        <v>52</v>
      </c>
      <c r="G44" s="301" t="str">
        <f>'002 pr. asig'!Q101</f>
        <v>Teikiamų kompleksinių paslaugų skaičius iš viso (kompl.)</v>
      </c>
    </row>
    <row r="45" spans="1:7" s="217" customFormat="1" ht="15.75" customHeight="1" x14ac:dyDescent="0.2">
      <c r="A45" s="223" t="str">
        <f>'002 pr. asig'!A109</f>
        <v>002-04-02-05 (TP)</v>
      </c>
      <c r="B45" s="404" t="str">
        <f>'002 pr. asig'!B109</f>
        <v>Socialinės priežiūros (pagalbos į namus) paslaugų teikimas seniems ir neįgaliems rajono gyventojams</v>
      </c>
      <c r="C45" s="405"/>
      <c r="D45" s="405"/>
      <c r="E45" s="405"/>
      <c r="F45" s="405"/>
      <c r="G45" s="406"/>
    </row>
    <row r="46" spans="1:7" s="217" customFormat="1" ht="45" x14ac:dyDescent="0.2">
      <c r="A46" s="216" t="str">
        <f>'002 pr. asig'!K109</f>
        <v>V-002-04-02-05-01</v>
      </c>
      <c r="B46" s="222" t="str">
        <f>'002 pr. asig'!L109</f>
        <v>Socialinių priežiūros paslaugų (pagalbos į namus), teikiamų Pasvalio socialinių paslaugų centre, gavėjų skaičius</v>
      </c>
      <c r="C46" s="222" t="str">
        <f>'002 pr. asig'!M109</f>
        <v>asm.</v>
      </c>
      <c r="D46" s="222" t="str">
        <f>'002 pr. asig'!N109</f>
        <v>287</v>
      </c>
      <c r="E46" s="222" t="str">
        <f>'002 pr. asig'!O109</f>
        <v>287</v>
      </c>
      <c r="F46" s="222" t="str">
        <f>'002 pr. asig'!P109</f>
        <v>287</v>
      </c>
      <c r="G46" s="301" t="str">
        <f>'002 pr. asig'!Q109</f>
        <v>X</v>
      </c>
    </row>
    <row r="47" spans="1:7" s="217" customFormat="1" x14ac:dyDescent="0.2">
      <c r="A47" s="223" t="str">
        <f>'002 pr. asig'!A117</f>
        <v>002-04-02-06 (TP)</v>
      </c>
      <c r="B47" s="404" t="str">
        <f>'002 pr. asig'!B117</f>
        <v>Kitų paslaugų teikimas Pasvalio socialinių paslaugų centre</v>
      </c>
      <c r="C47" s="405"/>
      <c r="D47" s="405"/>
      <c r="E47" s="405"/>
      <c r="F47" s="405"/>
      <c r="G47" s="406"/>
    </row>
    <row r="48" spans="1:7" s="217" customFormat="1" ht="33.75" x14ac:dyDescent="0.2">
      <c r="A48" s="216" t="str">
        <f>'002 pr. asig'!K117</f>
        <v>V-002-04-02-06-01</v>
      </c>
      <c r="B48" s="222" t="str">
        <f>'002 pr. asig'!L117</f>
        <v>Kitų socialinių paslaugų, teikiamų Pasvalio socialinių paslaugų centre, gavėjų skaičius</v>
      </c>
      <c r="C48" s="222" t="str">
        <f>'002 pr. asig'!M117</f>
        <v>vnt.</v>
      </c>
      <c r="D48" s="222" t="str">
        <f>'002 pr. asig'!N117</f>
        <v>4000</v>
      </c>
      <c r="E48" s="222" t="str">
        <f>'002 pr. asig'!O117</f>
        <v>4020</v>
      </c>
      <c r="F48" s="222" t="str">
        <f>'002 pr. asig'!P117</f>
        <v>4040</v>
      </c>
      <c r="G48" s="301" t="str">
        <f>'002 pr. asig'!Q117</f>
        <v>X</v>
      </c>
    </row>
    <row r="49" spans="1:7" s="217" customFormat="1" ht="17.25" customHeight="1" x14ac:dyDescent="0.2">
      <c r="A49" s="223" t="str">
        <f>'002 pr. asig'!A125</f>
        <v>002-04-02-07 (TD)</v>
      </c>
      <c r="B49" s="404" t="str">
        <f>'002 pr. asig'!B125</f>
        <v xml:space="preserve">Atvejo vadybos ir socialinės priežiūros šeimoms organizavimas </v>
      </c>
      <c r="C49" s="405"/>
      <c r="D49" s="405"/>
      <c r="E49" s="405"/>
      <c r="F49" s="405"/>
      <c r="G49" s="406"/>
    </row>
    <row r="50" spans="1:7" s="217" customFormat="1" ht="43.5" customHeight="1" x14ac:dyDescent="0.2">
      <c r="A50" s="216" t="str">
        <f>'002 pr. asig'!K125</f>
        <v>V-002-04-02-07-01</v>
      </c>
      <c r="B50" s="222" t="str">
        <f>'002 pr. asig'!L125</f>
        <v>Socialinių darbuotojų ir atvejo vadybininkų, teikiančių socialinę priežiūrą šeimoms, pareigybių skaičius</v>
      </c>
      <c r="C50" s="222" t="str">
        <f>'002 pr. asig'!M125</f>
        <v>vnt.</v>
      </c>
      <c r="D50" s="222" t="str">
        <f>'002 pr. asig'!N125</f>
        <v>14</v>
      </c>
      <c r="E50" s="222" t="str">
        <f>'002 pr. asig'!O125</f>
        <v>14</v>
      </c>
      <c r="F50" s="222" t="str">
        <f>'002 pr. asig'!P125</f>
        <v>14</v>
      </c>
      <c r="G50" s="447" t="str">
        <f>'002 pr. asig'!Q125</f>
        <v>X</v>
      </c>
    </row>
    <row r="51" spans="1:7" s="217" customFormat="1" ht="47.25" customHeight="1" x14ac:dyDescent="0.2">
      <c r="A51" s="216" t="str">
        <f>'002 pr. asig'!K126</f>
        <v>V-002-04-02-07-02</v>
      </c>
      <c r="B51" s="222" t="str">
        <f>'002 pr. asig'!L126</f>
        <v>Individualios priežiūros darbuotojų, teikiančių socialinę priežiūrą šeimoms, pareigybių skaičius</v>
      </c>
      <c r="C51" s="222" t="str">
        <f>'002 pr. asig'!M126</f>
        <v>vnt.</v>
      </c>
      <c r="D51" s="222" t="str">
        <f>'002 pr. asig'!N126</f>
        <v>2</v>
      </c>
      <c r="E51" s="222" t="str">
        <f>'002 pr. asig'!O126</f>
        <v>2</v>
      </c>
      <c r="F51" s="222" t="str">
        <f>'002 pr. asig'!P126</f>
        <v>2</v>
      </c>
      <c r="G51" s="448"/>
    </row>
    <row r="52" spans="1:7" s="217" customFormat="1" ht="15.75" customHeight="1" x14ac:dyDescent="0.2">
      <c r="A52" s="223" t="str">
        <f>'002 pr. asig'!A134</f>
        <v>002-04-02-08 (TD)</v>
      </c>
      <c r="B52" s="404" t="str">
        <f>'002 pr. asig'!B134</f>
        <v>Vaikų dienos centrų ir kitų užimtumo paslaugų vaikams tinklo plėtra bendruomenėse</v>
      </c>
      <c r="C52" s="405"/>
      <c r="D52" s="405"/>
      <c r="E52" s="405"/>
      <c r="F52" s="405"/>
      <c r="G52" s="406"/>
    </row>
    <row r="53" spans="1:7" s="217" customFormat="1" ht="24.75" customHeight="1" x14ac:dyDescent="0.2">
      <c r="A53" s="216" t="str">
        <f>'002 pr. asig'!K134</f>
        <v>V-002-04-02-08-01</v>
      </c>
      <c r="B53" s="222" t="str">
        <f>'002 pr. asig'!L134</f>
        <v>Vaikų dienos centrų skaičius</v>
      </c>
      <c r="C53" s="222" t="str">
        <f>'002 pr. asig'!M134</f>
        <v>vnt.</v>
      </c>
      <c r="D53" s="222" t="str">
        <f>'002 pr. asig'!N134</f>
        <v>10</v>
      </c>
      <c r="E53" s="222" t="str">
        <f>'002 pr. asig'!O134</f>
        <v>10</v>
      </c>
      <c r="F53" s="222" t="str">
        <f>'002 pr. asig'!P134</f>
        <v>10</v>
      </c>
      <c r="G53" s="447" t="str">
        <f>'002 pr. asig'!Q134</f>
        <v>X</v>
      </c>
    </row>
    <row r="54" spans="1:7" s="217" customFormat="1" ht="24.75" customHeight="1" x14ac:dyDescent="0.2">
      <c r="A54" s="216" t="str">
        <f>'002 pr. asig'!K135</f>
        <v>V-002-04-02-08-02</v>
      </c>
      <c r="B54" s="222" t="str">
        <f>'002 pr. asig'!L135</f>
        <v>Vaikų dienos centrus lankančių vaikų skaičius</v>
      </c>
      <c r="C54" s="222" t="str">
        <f>'002 pr. asig'!M135</f>
        <v>asm.</v>
      </c>
      <c r="D54" s="222" t="str">
        <f>'002 pr. asig'!N135</f>
        <v>242</v>
      </c>
      <c r="E54" s="222" t="str">
        <f>'002 pr. asig'!O135</f>
        <v>242</v>
      </c>
      <c r="F54" s="222" t="str">
        <f>'002 pr. asig'!P135</f>
        <v>242</v>
      </c>
      <c r="G54" s="448"/>
    </row>
    <row r="55" spans="1:7" s="217" customFormat="1" ht="12.75" customHeight="1" x14ac:dyDescent="0.2">
      <c r="A55" s="223" t="str">
        <f>'002 pr. asig'!A143</f>
        <v>002-04-02-09 (TD)</v>
      </c>
      <c r="B55" s="404" t="str">
        <f>'002 pr. asig'!B143</f>
        <v>Kompleksinių paslaugų šeimai organizavimas</v>
      </c>
      <c r="C55" s="405"/>
      <c r="D55" s="405"/>
      <c r="E55" s="405"/>
      <c r="F55" s="405"/>
      <c r="G55" s="406"/>
    </row>
    <row r="56" spans="1:7" s="217" customFormat="1" ht="22.5" x14ac:dyDescent="0.2">
      <c r="A56" s="216" t="str">
        <f>'002 pr. asig'!K143</f>
        <v>V-002-04-02-09-01</v>
      </c>
      <c r="B56" s="222" t="str">
        <f>'002 pr. asig'!L143</f>
        <v>Kompleksinių paslaugų šeimai gavėjų skaičius</v>
      </c>
      <c r="C56" s="222" t="str">
        <f>'002 pr. asig'!M143</f>
        <v>asm.</v>
      </c>
      <c r="D56" s="222" t="str">
        <f>'002 pr. asig'!N143</f>
        <v>86</v>
      </c>
      <c r="E56" s="222" t="str">
        <f>'002 pr. asig'!O143</f>
        <v>86</v>
      </c>
      <c r="F56" s="222" t="str">
        <f>'002 pr. asig'!P143</f>
        <v>86</v>
      </c>
      <c r="G56" s="301" t="str">
        <f>'002 pr. asig'!Q143</f>
        <v>X</v>
      </c>
    </row>
    <row r="57" spans="1:7" s="217" customFormat="1" x14ac:dyDescent="0.2">
      <c r="A57" s="223" t="str">
        <f>'002 pr. asig'!A151</f>
        <v>002-04-02-10 (TD)</v>
      </c>
      <c r="B57" s="404" t="str">
        <f>'002 pr. asig'!B151</f>
        <v>Dienos ir trumpalaikės socialinės globos paslaugų teikimas neįgaliems vaikams ir jaunuoliams</v>
      </c>
      <c r="C57" s="405" t="str">
        <f>'002 pr. asig'!C151</f>
        <v>02-02-01-03-02</v>
      </c>
      <c r="D57" s="405" t="str">
        <f>'002 pr. asig'!D151</f>
        <v>10.18</v>
      </c>
      <c r="E57" s="405" t="str">
        <f>'002 pr. asig'!E151</f>
        <v>10.01.02.02  09.02.01.01</v>
      </c>
      <c r="F57" s="405">
        <f>'002 pr. asig'!F151</f>
        <v>151.9</v>
      </c>
      <c r="G57" s="406">
        <f>'002 pr. asig'!G151</f>
        <v>215.89999999999998</v>
      </c>
    </row>
    <row r="58" spans="1:7" s="217" customFormat="1" ht="45" x14ac:dyDescent="0.2">
      <c r="A58" s="216" t="str">
        <f>'002 pr. asig'!K151</f>
        <v>V-002-04-02-10-01</v>
      </c>
      <c r="B58" s="222" t="str">
        <f>'002 pr. asig'!L151</f>
        <v>Dienos ir trumpalaikės socialinės globos paslaugų, teikiamų Pasvalio "Riešuto" mokykloje, gavėjų skaičius</v>
      </c>
      <c r="C58" s="222" t="str">
        <f>'002 pr. asig'!M151</f>
        <v>asm.</v>
      </c>
      <c r="D58" s="222" t="str">
        <f>'002 pr. asig'!N151</f>
        <v>16</v>
      </c>
      <c r="E58" s="222" t="str">
        <f>'002 pr. asig'!O151</f>
        <v>16</v>
      </c>
      <c r="F58" s="222" t="str">
        <f>'002 pr. asig'!P151</f>
        <v>16</v>
      </c>
      <c r="G58" s="301" t="str">
        <f>'002 pr. asig'!Q151</f>
        <v>X</v>
      </c>
    </row>
    <row r="59" spans="1:7" s="217" customFormat="1" ht="12.75" customHeight="1" x14ac:dyDescent="0.2">
      <c r="A59" s="223" t="str">
        <f>'002 pr. asig'!A159</f>
        <v>002-04-02-11 (TD)</v>
      </c>
      <c r="B59" s="404" t="str">
        <f>'002 pr. asig'!B159</f>
        <v>Dienos ir trumpalaikės socialinės globos paslaugų teikimas suaugusiems neįgaliems asmenims</v>
      </c>
      <c r="C59" s="405" t="str">
        <f>'002 pr. asig'!C159</f>
        <v>02-02-01-03-03</v>
      </c>
      <c r="D59" s="405" t="str">
        <f>'002 pr. asig'!D159</f>
        <v>9.2</v>
      </c>
      <c r="E59" s="405" t="str">
        <f>'002 pr. asig'!E159</f>
        <v>10.01.02.02</v>
      </c>
      <c r="F59" s="405">
        <f>'002 pr. asig'!F159</f>
        <v>420</v>
      </c>
      <c r="G59" s="406">
        <f>'002 pr. asig'!G159</f>
        <v>540.5</v>
      </c>
    </row>
    <row r="60" spans="1:7" s="217" customFormat="1" ht="56.25" x14ac:dyDescent="0.2">
      <c r="A60" s="216" t="str">
        <f>'002 pr. asig'!K159</f>
        <v>V-002-04-02-11-01</v>
      </c>
      <c r="B60" s="222" t="str">
        <f>'002 pr. asig'!L159</f>
        <v>Socialinės globos paslaugas Pasvalio rajono sutrikusio intelekto žmonių užimtumo centre "Viltis" gavusių asmenų skaičius</v>
      </c>
      <c r="C60" s="222" t="str">
        <f>'002 pr. asig'!M159</f>
        <v>asm.</v>
      </c>
      <c r="D60" s="222" t="str">
        <f>'002 pr. asig'!N159</f>
        <v>44</v>
      </c>
      <c r="E60" s="222" t="str">
        <f>'002 pr. asig'!O159</f>
        <v>44</v>
      </c>
      <c r="F60" s="222" t="str">
        <f>'002 pr. asig'!P159</f>
        <v>44</v>
      </c>
      <c r="G60" s="301" t="str">
        <f>'002 pr. asig'!Q159</f>
        <v>X</v>
      </c>
    </row>
    <row r="61" spans="1:7" s="217" customFormat="1" ht="12.75" customHeight="1" x14ac:dyDescent="0.2">
      <c r="A61" s="223" t="str">
        <f>'002 pr. asig'!A167</f>
        <v>002-04-02-12 (TD)</v>
      </c>
      <c r="B61" s="404" t="str">
        <f>'002 pr. asig'!B167</f>
        <v>Asmeninio asistento neįgaliesiems paslaugų finansavimas Pasvalio socialinių paslaugų centre</v>
      </c>
      <c r="C61" s="405" t="str">
        <f>'002 pr. asig'!C167</f>
        <v>02-02-01-03-07</v>
      </c>
      <c r="D61" s="405" t="str">
        <f>'002 pr. asig'!D167</f>
        <v>9; 9.1</v>
      </c>
      <c r="E61" s="405" t="str">
        <f>'002 pr. asig'!E167</f>
        <v>10.01.02.01</v>
      </c>
      <c r="F61" s="405">
        <f>'002 pr. asig'!F167</f>
        <v>99.7</v>
      </c>
      <c r="G61" s="406">
        <f>'002 pr. asig'!G167</f>
        <v>100.7</v>
      </c>
    </row>
    <row r="62" spans="1:7" s="217" customFormat="1" ht="22.5" x14ac:dyDescent="0.2">
      <c r="A62" s="216" t="str">
        <f>'002 pr. asig'!K167</f>
        <v>V-002-04-02-12-01</v>
      </c>
      <c r="B62" s="222" t="str">
        <f>'002 pr. asig'!L167</f>
        <v>Asmenų, gaunančių asistento paslaugas, skaičius</v>
      </c>
      <c r="C62" s="222" t="str">
        <f>'002 pr. asig'!M167</f>
        <v>asm.</v>
      </c>
      <c r="D62" s="222" t="str">
        <f>'002 pr. asig'!N167</f>
        <v>36</v>
      </c>
      <c r="E62" s="222" t="str">
        <f>'002 pr. asig'!O167</f>
        <v>36</v>
      </c>
      <c r="F62" s="222" t="str">
        <f>'002 pr. asig'!P167</f>
        <v>36</v>
      </c>
      <c r="G62" s="301" t="str">
        <f>'002 pr. asig'!Q167</f>
        <v>X</v>
      </c>
    </row>
    <row r="63" spans="1:7" s="217" customFormat="1" ht="30.75" customHeight="1" x14ac:dyDescent="0.2">
      <c r="A63" s="223" t="str">
        <f>'002 pr. asig'!A175</f>
        <v>002-04-02-13 (PD)</v>
      </c>
      <c r="B63" s="404" t="str">
        <f>'002 pr. asig'!B175</f>
        <v>Socialinės globos paslaugų kompensavimas neįgaliems asmenims socialinės globos namuose ir šeimynose ir akredituotos socialinės priežiūros, teikiamos NVO, finansavimas</v>
      </c>
      <c r="C63" s="405" t="str">
        <f>'002 pr. asig'!C175</f>
        <v>02-02-01-03-08</v>
      </c>
      <c r="D63" s="405">
        <f>'002 pr. asig'!D175</f>
        <v>9</v>
      </c>
      <c r="E63" s="405" t="str">
        <f>'002 pr. asig'!E175</f>
        <v>10.01.02.02S      10.01.02.02     10.01.02.02VBU</v>
      </c>
      <c r="F63" s="405">
        <f>'002 pr. asig'!F175</f>
        <v>524.79999999999995</v>
      </c>
      <c r="G63" s="406">
        <f>'002 pr. asig'!G175</f>
        <v>804</v>
      </c>
    </row>
    <row r="64" spans="1:7" s="217" customFormat="1" ht="22.5" customHeight="1" x14ac:dyDescent="0.2">
      <c r="A64" s="216" t="str">
        <f>'002 pr. asig'!K175</f>
        <v>R-002-04-02-13-01</v>
      </c>
      <c r="B64" s="216" t="str">
        <f>'002 pr. asig'!L175</f>
        <v>Paslaugų gavėjų skaičius</v>
      </c>
      <c r="C64" s="216" t="str">
        <f>'002 pr. asig'!M175</f>
        <v>asm.</v>
      </c>
      <c r="D64" s="216" t="str">
        <f>'002 pr. asig'!N175</f>
        <v>150</v>
      </c>
      <c r="E64" s="216" t="str">
        <f>'002 pr. asig'!O175</f>
        <v>150</v>
      </c>
      <c r="F64" s="216" t="str">
        <f>'002 pr. asig'!P175</f>
        <v>150</v>
      </c>
      <c r="G64" s="401" t="str">
        <f>'002 pr. asig'!Q175</f>
        <v>Įdiegtų naujų/ patobulintų nestacionarių paslaugų/ erdvių skaičius (vnt.)</v>
      </c>
    </row>
    <row r="65" spans="1:7" s="217" customFormat="1" ht="30" customHeight="1" x14ac:dyDescent="0.2">
      <c r="A65" s="222" t="str">
        <f>'002 pr. asig'!K176</f>
        <v>R-002-04-02-13-02</v>
      </c>
      <c r="B65" s="222" t="str">
        <f>'002 pr. asig'!L176</f>
        <v>Asmenų su sunkia negalia, gaunančių socialinę globą, skaičius</v>
      </c>
      <c r="C65" s="222" t="str">
        <f>'002 pr. asig'!M176</f>
        <v>asm.</v>
      </c>
      <c r="D65" s="222" t="str">
        <f>'002 pr. asig'!N176</f>
        <v>186</v>
      </c>
      <c r="E65" s="222" t="str">
        <f>'002 pr. asig'!O176</f>
        <v>186</v>
      </c>
      <c r="F65" s="222" t="str">
        <f>'002 pr. asig'!P176</f>
        <v>186</v>
      </c>
      <c r="G65" s="403"/>
    </row>
    <row r="66" spans="1:7" s="217" customFormat="1" ht="12.75" customHeight="1" x14ac:dyDescent="0.2">
      <c r="A66" s="218" t="str">
        <f>'002 pr. asig'!A184</f>
        <v>002-04-02-14 (TP)</v>
      </c>
      <c r="B66" s="404" t="str">
        <f>'002 pr. asig'!B184</f>
        <v xml:space="preserve">Savivaldybės parama nenumatytais atvejais </v>
      </c>
      <c r="C66" s="405"/>
      <c r="D66" s="405"/>
      <c r="E66" s="405"/>
      <c r="F66" s="405"/>
      <c r="G66" s="406"/>
    </row>
    <row r="67" spans="1:7" s="217" customFormat="1" x14ac:dyDescent="0.2">
      <c r="A67" s="216" t="str">
        <f>'002 pr. asig'!K184</f>
        <v>V-002-04-02-14-01</v>
      </c>
      <c r="B67" s="222" t="str">
        <f>'002 pr. asig'!L184</f>
        <v>Paramos gavėjų skaičius</v>
      </c>
      <c r="C67" s="222" t="str">
        <f>'002 pr. asig'!M184</f>
        <v>vnt.</v>
      </c>
      <c r="D67" s="222">
        <f>'002 pr. asig'!N184</f>
        <v>0</v>
      </c>
      <c r="E67" s="222" t="str">
        <f>'002 pr. asig'!O184</f>
        <v>1</v>
      </c>
      <c r="F67" s="222" t="str">
        <f>'002 pr. asig'!P184</f>
        <v>1</v>
      </c>
      <c r="G67" s="301" t="str">
        <f>'002 pr. asig'!Q184</f>
        <v>X</v>
      </c>
    </row>
    <row r="68" spans="1:7" s="217" customFormat="1" ht="25.5" customHeight="1" x14ac:dyDescent="0.2">
      <c r="A68" s="223" t="str">
        <f>'002 pr. asig'!A192</f>
        <v>002-04-02-15 (RE)</v>
      </c>
      <c r="B68" s="404" t="str">
        <f>'002 pr. asig'!B192</f>
        <v>Projekto "Bendruomeninių socialinių paslaugų plėtra asmenims su negalia Pasvalio rajone" įgyvendinimas</v>
      </c>
      <c r="C68" s="405"/>
      <c r="D68" s="405"/>
      <c r="E68" s="405"/>
      <c r="F68" s="405"/>
      <c r="G68" s="406"/>
    </row>
    <row r="69" spans="1:7" s="217" customFormat="1" ht="56.25" x14ac:dyDescent="0.2">
      <c r="A69" s="216" t="str">
        <f>'002 pr. asig'!K192</f>
        <v>R-002-04-02-15-01</v>
      </c>
      <c r="B69" s="222" t="str">
        <f>'002 pr. asig'!L192</f>
        <v>Pradėtų teikti naujų paslaugų, susijusių su paslaugų plėtra šeimoje arba bendruomenėje asmenims su intelekto/ psichikos negalia, skaičius (vnt.)</v>
      </c>
      <c r="C69" s="222" t="str">
        <f>'002 pr. asig'!M192</f>
        <v>vnt.</v>
      </c>
      <c r="D69" s="222">
        <f>'002 pr. asig'!N192</f>
        <v>0</v>
      </c>
      <c r="E69" s="222">
        <f>'002 pr. asig'!O192</f>
        <v>0</v>
      </c>
      <c r="F69" s="222" t="str">
        <f>'002 pr. asig'!P192</f>
        <v>1</v>
      </c>
      <c r="G69" s="301" t="str">
        <f>'002 pr. asig'!Q192</f>
        <v>Pradėtų teikti naujų paslaugų, susijusių su paslaugų plėtra šeimoje arba bendruomenėje asmenims su intelekto/ psichikos negalia, skaičius (vnt.)</v>
      </c>
    </row>
    <row r="70" spans="1:7" s="217" customFormat="1" ht="56.25" x14ac:dyDescent="0.2">
      <c r="A70" s="216" t="str">
        <f>'002 pr. asig'!K193</f>
        <v>R-002-04-02-15-02</v>
      </c>
      <c r="B70" s="222" t="str">
        <f>'002 pr. asig'!L193</f>
        <v>Asmenų, turinčių intelekto ir (ar) psichikos negalią, gavusių socialines paslaugas šeimoje arba bendruomenėje, skaičius iš viso (asm.)</v>
      </c>
      <c r="C70" s="222" t="str">
        <f>'002 pr. asig'!M193</f>
        <v>asm.</v>
      </c>
      <c r="D70" s="222">
        <f>'002 pr. asig'!N193</f>
        <v>0</v>
      </c>
      <c r="E70" s="222">
        <f>'002 pr. asig'!O193</f>
        <v>0</v>
      </c>
      <c r="F70" s="222" t="str">
        <f>'002 pr. asig'!P193</f>
        <v>8</v>
      </c>
      <c r="G70" s="301" t="str">
        <f>'002 pr. asig'!Q193</f>
        <v>Asmenų, turinčių intelekto ir (ar) psichikos negalią, gavusių socialines paslaugas šeimoje arba bendruomenėje, skaičius iš viso (asm.)</v>
      </c>
    </row>
    <row r="71" spans="1:7" s="217" customFormat="1" x14ac:dyDescent="0.2">
      <c r="A71" s="223" t="str">
        <f>'002 pr. asig'!A201</f>
        <v>002-04-02-16 (PP)</v>
      </c>
      <c r="B71" s="404" t="str">
        <f>'002 pr. asig'!B201</f>
        <v>Projekto "Perėjimas nuo institucinės globos prie bendruomeninių paslaugų" įgyvendinimas</v>
      </c>
      <c r="C71" s="405"/>
      <c r="D71" s="405"/>
      <c r="E71" s="405"/>
      <c r="F71" s="405"/>
      <c r="G71" s="406"/>
    </row>
    <row r="72" spans="1:7" s="217" customFormat="1" ht="45" x14ac:dyDescent="0.2">
      <c r="A72" s="216" t="str">
        <f>'002 pr. asig'!K201</f>
        <v>R-002-04-02-16-01</v>
      </c>
      <c r="B72" s="222" t="str">
        <f>'002 pr. asig'!L201</f>
        <v>Įsteigtų etatų skaičius</v>
      </c>
      <c r="C72" s="222" t="str">
        <f>'002 pr. asig'!M201</f>
        <v>vnt.</v>
      </c>
      <c r="D72" s="222" t="str">
        <f>'002 pr. asig'!N201</f>
        <v>1</v>
      </c>
      <c r="E72" s="222" t="str">
        <f>'002 pr. asig'!O201</f>
        <v>1</v>
      </c>
      <c r="F72" s="222" t="str">
        <f>'002 pr. asig'!P201</f>
        <v>1</v>
      </c>
      <c r="G72" s="301" t="str">
        <f>'002 pr. asig'!Q201</f>
        <v>Pradėtų teikti naujų paslaugų, susijusių su paslaugų plėtra šeimoje arba bendruomenėje asmenims su intelekto/ psichikos negalia, skaičius (vnt.)</v>
      </c>
    </row>
    <row r="73" spans="1:7" s="217" customFormat="1" ht="14.25" customHeight="1" x14ac:dyDescent="0.2">
      <c r="A73" s="260" t="str">
        <f>'002 pr. asig'!A209</f>
        <v>002-04-02-17 (TD)</v>
      </c>
      <c r="B73" s="404" t="str">
        <f>'002 pr. asig'!B209</f>
        <v>Tarpinstitucinio bendradarbiavimo plėtra vaiko gerovės užtikrinimui</v>
      </c>
      <c r="C73" s="405"/>
      <c r="D73" s="405"/>
      <c r="E73" s="405"/>
      <c r="F73" s="405"/>
      <c r="G73" s="406"/>
    </row>
    <row r="74" spans="1:7" s="217" customFormat="1" ht="30.75" customHeight="1" x14ac:dyDescent="0.2">
      <c r="A74" s="216" t="str">
        <f>'002 pr. asig'!K209</f>
        <v>V-002-04-02-17-01</v>
      </c>
      <c r="B74" s="216" t="str">
        <f>'002 pr. asig'!L209</f>
        <v>Suorganizuotų Vaiko gerovės komisijos posėdžių skaičius</v>
      </c>
      <c r="C74" s="216" t="str">
        <f>'002 pr. asig'!M209</f>
        <v>vnt.</v>
      </c>
      <c r="D74" s="216">
        <f>'002 pr. asig'!N209</f>
        <v>4</v>
      </c>
      <c r="E74" s="216" t="str">
        <f>'002 pr. asig'!O209</f>
        <v>4</v>
      </c>
      <c r="F74" s="216" t="str">
        <f>'002 pr. asig'!P209</f>
        <v>4</v>
      </c>
      <c r="G74" s="300" t="str">
        <f>'002 pr. asig'!Q209</f>
        <v>X</v>
      </c>
    </row>
    <row r="75" spans="1:7" ht="21" customHeight="1" x14ac:dyDescent="0.2">
      <c r="A75" s="224" t="str">
        <f>'002 pr. asig'!A217</f>
        <v>002-04-03 (P)</v>
      </c>
      <c r="B75" s="398" t="str">
        <f>'002 pr. asig'!B217</f>
        <v>Paskatinti socialinę integraciją ir padidinti viešąjį saugumą rajone</v>
      </c>
      <c r="C75" s="399"/>
      <c r="D75" s="399"/>
      <c r="E75" s="399"/>
      <c r="F75" s="399"/>
      <c r="G75" s="400"/>
    </row>
    <row r="76" spans="1:7" ht="33.75" x14ac:dyDescent="0.2">
      <c r="A76" s="216" t="str">
        <f>'002 pr. asig'!K217</f>
        <v>E-002-04-03-01</v>
      </c>
      <c r="B76" s="216" t="str">
        <f>'002 pr. asig'!L217</f>
        <v>Vaikų, augančių socialinę riziką patiriančiose šeimose, dalis nuo visų vaikų (0-18 metų) skaičiaus</v>
      </c>
      <c r="C76" s="216" t="str">
        <f>'002 pr. asig'!M217</f>
        <v>proc.</v>
      </c>
      <c r="D76" s="216">
        <f>'002 pr. asig'!N217</f>
        <v>5.2</v>
      </c>
      <c r="E76" s="216">
        <f>'002 pr. asig'!O217</f>
        <v>5</v>
      </c>
      <c r="F76" s="216">
        <f>'002 pr. asig'!P217</f>
        <v>4.5</v>
      </c>
      <c r="G76" s="300" t="str">
        <f>'002 pr. asig'!Q217</f>
        <v>Vaikų, augančių socialinę riziką patiriančiose šeimose, dalis nuo visų vaikų (0-18 metų) skaičiaus (proc.)</v>
      </c>
    </row>
    <row r="77" spans="1:7" ht="33.75" x14ac:dyDescent="0.2">
      <c r="A77" s="216" t="str">
        <f>'002 pr. asig'!K218</f>
        <v>E-002-04-03-02</v>
      </c>
      <c r="B77" s="216" t="str">
        <f>'002 pr. asig'!L218</f>
        <v>Socialinio būsto poreikio patenkinimas nuo jo laukiančiųjų asmenų (šeimų) skaičiaus</v>
      </c>
      <c r="C77" s="216" t="str">
        <f>'002 pr. asig'!M218</f>
        <v>proc.</v>
      </c>
      <c r="D77" s="216">
        <f>'002 pr. asig'!N218</f>
        <v>11.4</v>
      </c>
      <c r="E77" s="216">
        <f>'002 pr. asig'!O218</f>
        <v>11.5</v>
      </c>
      <c r="F77" s="216">
        <f>'002 pr. asig'!P218</f>
        <v>11.5</v>
      </c>
      <c r="G77" s="300" t="str">
        <f>'002 pr. asig'!Q218</f>
        <v>Socialinio būsto poreikio patenkinimas nuo jo laukiančiųjų asmenų (šeimų) skaičiaus (proc.)</v>
      </c>
    </row>
    <row r="78" spans="1:7" ht="45" x14ac:dyDescent="0.2">
      <c r="A78" s="216" t="str">
        <f>'002 pr. asig'!K219</f>
        <v>E-002-04-03-03</v>
      </c>
      <c r="B78" s="216" t="str">
        <f>'002 pr. asig'!L219</f>
        <v>Smurto artimoje aplinkoje atvejų, tenkančių 1000-iui gyventojų, santykis su šalies vidurkiu</v>
      </c>
      <c r="C78" s="216" t="str">
        <f>'002 pr. asig'!M219</f>
        <v>proc.</v>
      </c>
      <c r="D78" s="216">
        <f>'002 pr. asig'!N219</f>
        <v>138</v>
      </c>
      <c r="E78" s="216">
        <f>'002 pr. asig'!O219</f>
        <v>135</v>
      </c>
      <c r="F78" s="216">
        <f>'002 pr. asig'!P219</f>
        <v>130</v>
      </c>
      <c r="G78" s="300" t="str">
        <f>'002 pr. asig'!Q219</f>
        <v>Smurto artimoje aplinkoje atvejų, tenkančių 1000-iui gyventojų, santykis su šalies vidurkiu (proc.)</v>
      </c>
    </row>
    <row r="79" spans="1:7" s="217" customFormat="1" x14ac:dyDescent="0.2">
      <c r="A79" s="225" t="str">
        <f>'002 pr. asig'!A220</f>
        <v>002-04-03-01 (PP)</v>
      </c>
      <c r="B79" s="395" t="str">
        <f>'002 pr. asig'!B220</f>
        <v>Religinių bendruomenių ir NVO teikiamų socialinių paslaugų rėmimas</v>
      </c>
      <c r="C79" s="396"/>
      <c r="D79" s="396"/>
      <c r="E79" s="396"/>
      <c r="F79" s="396"/>
      <c r="G79" s="397"/>
    </row>
    <row r="80" spans="1:7" ht="22.5" x14ac:dyDescent="0.2">
      <c r="A80" s="216" t="str">
        <f>'002 pr. asig'!K220</f>
        <v>R-002-04-03-01-01</v>
      </c>
      <c r="B80" s="222" t="str">
        <f>'002 pr. asig'!L220</f>
        <v>Paramą gavusių projektų skaičius</v>
      </c>
      <c r="C80" s="222" t="str">
        <f>'002 pr. asig'!M220</f>
        <v>vnt.</v>
      </c>
      <c r="D80" s="222" t="str">
        <f>'002 pr. asig'!N220</f>
        <v>9</v>
      </c>
      <c r="E80" s="222" t="str">
        <f>'002 pr. asig'!O220</f>
        <v>9</v>
      </c>
      <c r="F80" s="222" t="str">
        <f>'002 pr. asig'!P220</f>
        <v>9</v>
      </c>
      <c r="G80" s="301" t="str">
        <f>'002 pr. asig'!Q220</f>
        <v>Socialines paslaugas teikiančių NVO skaičius iš viso (vnt.)</v>
      </c>
    </row>
    <row r="81" spans="1:7" s="217" customFormat="1" x14ac:dyDescent="0.2">
      <c r="A81" s="225" t="str">
        <f>'002 pr. asig'!A228</f>
        <v>002-04-03-02 (PP)</v>
      </c>
      <c r="B81" s="395" t="str">
        <f>'002 pr. asig'!B228</f>
        <v>Būsto aplinkos pritaikymas neįgaliesiems</v>
      </c>
      <c r="C81" s="396"/>
      <c r="D81" s="396"/>
      <c r="E81" s="396"/>
      <c r="F81" s="396"/>
      <c r="G81" s="397"/>
    </row>
    <row r="82" spans="1:7" ht="27" customHeight="1" x14ac:dyDescent="0.2">
      <c r="A82" s="216" t="str">
        <f>'002 pr. asig'!K228</f>
        <v>R-002-04-03-02-01</v>
      </c>
      <c r="B82" s="222" t="str">
        <f>'002 pr. asig'!L228</f>
        <v>Neįgaliesiems pritaikytų būstų skaičius</v>
      </c>
      <c r="C82" s="222" t="str">
        <f>'002 pr. asig'!M228</f>
        <v>vnt.</v>
      </c>
      <c r="D82" s="222" t="str">
        <f>'002 pr. asig'!N228</f>
        <v>6</v>
      </c>
      <c r="E82" s="222" t="str">
        <f>'002 pr. asig'!O228</f>
        <v>6</v>
      </c>
      <c r="F82" s="222" t="str">
        <f>'002 pr. asig'!P228</f>
        <v>6</v>
      </c>
      <c r="G82" s="301" t="str">
        <f>'002 pr. asig'!Q228</f>
        <v>Pritaikytų gyvenamosios aplinkos objektų spec. poreikių turintiems asmenims skaičius (vnt.)</v>
      </c>
    </row>
    <row r="83" spans="1:7" s="217" customFormat="1" ht="19.5" customHeight="1" x14ac:dyDescent="0.2">
      <c r="A83" s="225" t="str">
        <f>'002 pr. asig'!A236</f>
        <v>002-04-03-03 (TD)</v>
      </c>
      <c r="B83" s="449" t="str">
        <f>'002 pr. asig'!B236</f>
        <v>Neįgaliųjų NVO akredituotos socialinės reabilitacijos ir spec. transporto paslaugų teikimo finansavimas</v>
      </c>
      <c r="C83" s="450"/>
      <c r="D83" s="450"/>
      <c r="E83" s="450"/>
      <c r="F83" s="450"/>
      <c r="G83" s="451"/>
    </row>
    <row r="84" spans="1:7" ht="22.5" x14ac:dyDescent="0.2">
      <c r="A84" s="216" t="str">
        <f>'002 pr. asig'!K236</f>
        <v>R-002-04-03-03-01</v>
      </c>
      <c r="B84" s="222" t="str">
        <f>'002 pr. asig'!L236</f>
        <v xml:space="preserve">Socialinės reabilitacijos paslaugų gavėjų skaičius  </v>
      </c>
      <c r="C84" s="222" t="str">
        <f>'002 pr. asig'!M236</f>
        <v>asm.</v>
      </c>
      <c r="D84" s="222" t="str">
        <f>'002 pr. asig'!N236</f>
        <v>76</v>
      </c>
      <c r="E84" s="222" t="str">
        <f>'002 pr. asig'!O236</f>
        <v>76</v>
      </c>
      <c r="F84" s="222" t="str">
        <f>'002 pr. asig'!P236</f>
        <v>76</v>
      </c>
      <c r="G84" s="301" t="str">
        <f>'002 pr. asig'!Q236</f>
        <v>Socialines paslaugas teikiančių NVO skaičius iš viso (vnt.)</v>
      </c>
    </row>
    <row r="85" spans="1:7" ht="22.5" x14ac:dyDescent="0.2">
      <c r="A85" s="216" t="str">
        <f>'002 pr. asig'!K237</f>
        <v>R-002-04-03-03-02</v>
      </c>
      <c r="B85" s="222" t="str">
        <f>'002 pr. asig'!L237</f>
        <v>Spec. transporto paslaugų gavėjų skaičius</v>
      </c>
      <c r="C85" s="222" t="str">
        <f>'002 pr. asig'!M237</f>
        <v>asm.</v>
      </c>
      <c r="D85" s="222" t="str">
        <f>'002 pr. asig'!N237</f>
        <v>58</v>
      </c>
      <c r="E85" s="222" t="str">
        <f>'002 pr. asig'!O237</f>
        <v>58</v>
      </c>
      <c r="F85" s="222" t="str">
        <f>'002 pr. asig'!P237</f>
        <v>58</v>
      </c>
      <c r="G85" s="301">
        <f>'002 pr. asig'!Q237</f>
        <v>0</v>
      </c>
    </row>
    <row r="86" spans="1:7" s="217" customFormat="1" ht="17.25" customHeight="1" x14ac:dyDescent="0.2">
      <c r="A86" s="225" t="str">
        <f>'002 pr. asig'!A245</f>
        <v>002-04-03-04 (TP)</v>
      </c>
      <c r="B86" s="395" t="str">
        <f>'002 pr. asig'!B245</f>
        <v xml:space="preserve">Socialinių ir kitų gyvenamųjų, Savivaldybei nuosavybės teisę priklausančių, patalpų remontas </v>
      </c>
      <c r="C86" s="396"/>
      <c r="D86" s="396"/>
      <c r="E86" s="396"/>
      <c r="F86" s="396"/>
      <c r="G86" s="397"/>
    </row>
    <row r="87" spans="1:7" ht="22.5" x14ac:dyDescent="0.2">
      <c r="A87" s="216" t="str">
        <f>'002 pr. asig'!K245</f>
        <v>R-002-04-03-04-01</v>
      </c>
      <c r="B87" s="222" t="str">
        <f>'002 pr. asig'!L245</f>
        <v>Suremontuotų/atnaujintų socialinių būstų skaičius</v>
      </c>
      <c r="C87" s="222" t="str">
        <f>'002 pr. asig'!M245</f>
        <v>vnt.</v>
      </c>
      <c r="D87" s="222" t="str">
        <f>'002 pr. asig'!N245</f>
        <v>3</v>
      </c>
      <c r="E87" s="222" t="str">
        <f>'002 pr. asig'!O245</f>
        <v>3</v>
      </c>
      <c r="F87" s="222" t="str">
        <f>'002 pr. asig'!P245</f>
        <v>3</v>
      </c>
      <c r="G87" s="301" t="str">
        <f>'002 pr. asig'!Q245</f>
        <v>X</v>
      </c>
    </row>
    <row r="88" spans="1:7" s="217" customFormat="1" ht="26.25" customHeight="1" x14ac:dyDescent="0.2">
      <c r="A88" s="225" t="str">
        <f>'002 pr. asig'!A253</f>
        <v>002-04-03-05 (TP)</v>
      </c>
      <c r="B88" s="404" t="str">
        <f>'002 pr. asig'!B253</f>
        <v xml:space="preserve">Socialinių ir kitų gyvenamųjų, Savivaldybei nuosavybės teisę priklausančių, patalpų nuomos administravimas </v>
      </c>
      <c r="C88" s="405"/>
      <c r="D88" s="405"/>
      <c r="E88" s="405"/>
      <c r="F88" s="405"/>
      <c r="G88" s="406"/>
    </row>
    <row r="89" spans="1:7" x14ac:dyDescent="0.2">
      <c r="A89" s="216" t="str">
        <f>'002 pr. asig'!K253</f>
        <v>R-002-04-03-05-01</v>
      </c>
      <c r="B89" s="222" t="str">
        <f>'002 pr. asig'!L253</f>
        <v>Administruojamų būstų skaičius</v>
      </c>
      <c r="C89" s="222" t="str">
        <f>'002 pr. asig'!M253</f>
        <v>vnt.</v>
      </c>
      <c r="D89" s="222" t="str">
        <f>'002 pr. asig'!N253</f>
        <v>201</v>
      </c>
      <c r="E89" s="222" t="str">
        <f>'002 pr. asig'!O253</f>
        <v>201</v>
      </c>
      <c r="F89" s="222" t="str">
        <f>'002 pr. asig'!P253</f>
        <v>201</v>
      </c>
      <c r="G89" s="301" t="str">
        <f>'002 pr. asig'!Q253</f>
        <v>X</v>
      </c>
    </row>
    <row r="90" spans="1:7" s="217" customFormat="1" ht="14.25" customHeight="1" x14ac:dyDescent="0.2">
      <c r="A90" s="225" t="str">
        <f>'002 pr. asig'!A261</f>
        <v>002-04-03-06 (RE)</v>
      </c>
      <c r="B90" s="395" t="str">
        <f>'002 pr. asig'!B261</f>
        <v>Projekto "Socialinių būstų plėtra" įgyvendinimas</v>
      </c>
      <c r="C90" s="396"/>
      <c r="D90" s="396"/>
      <c r="E90" s="396"/>
      <c r="F90" s="396"/>
      <c r="G90" s="397"/>
    </row>
    <row r="91" spans="1:7" ht="33.75" x14ac:dyDescent="0.2">
      <c r="A91" s="216" t="str">
        <f>'002 pr. asig'!K261</f>
        <v>R-002-04-03-06-01</v>
      </c>
      <c r="B91" s="222" t="str">
        <f>'002 pr. asig'!L261</f>
        <v>Naujai įsigytų/ pastatytų/ atnaujintų socialinių būstų skaičius (vnt.)</v>
      </c>
      <c r="C91" s="222" t="str">
        <f>'002 pr. asig'!M261</f>
        <v>vnt.</v>
      </c>
      <c r="D91" s="222">
        <f>'002 pr. asig'!N261</f>
        <v>0</v>
      </c>
      <c r="E91" s="222">
        <f>'002 pr. asig'!O261</f>
        <v>0</v>
      </c>
      <c r="F91" s="222">
        <f>'002 pr. asig'!P261</f>
        <v>0</v>
      </c>
      <c r="G91" s="301" t="str">
        <f>'002 pr. asig'!Q261</f>
        <v>Naujai įsigytų/ pastatytų/ atnaujintų socialinių būstų skaičius (vnt.)</v>
      </c>
    </row>
    <row r="92" spans="1:7" s="217" customFormat="1" ht="29.25" customHeight="1" x14ac:dyDescent="0.2">
      <c r="A92" s="223" t="str">
        <f>'002 pr. asig'!A269</f>
        <v>002-04-03-07 (TP)</v>
      </c>
      <c r="B92" s="404" t="str">
        <f>'002 pr. asig'!B269</f>
        <v>Budinčių globotojų, globėjų (rūpintojų), šeimynų, įtėvių paieškos, atrankos, mokymų organizavimas, globos šeimoje skatinimas</v>
      </c>
      <c r="C92" s="405"/>
      <c r="D92" s="405"/>
      <c r="E92" s="405"/>
      <c r="F92" s="405"/>
      <c r="G92" s="406"/>
    </row>
    <row r="93" spans="1:7" s="217" customFormat="1" ht="22.5" x14ac:dyDescent="0.2">
      <c r="A93" s="216" t="str">
        <f>'002 pr. asig'!K269</f>
        <v>R-002-04-03-07-01</v>
      </c>
      <c r="B93" s="222" t="str">
        <f>'002 pr. asig'!L269</f>
        <v>Budinčių globotojų, globėjų (rūpintojų), šeimynų skaičius</v>
      </c>
      <c r="C93" s="222" t="str">
        <f>'002 pr. asig'!M269</f>
        <v>vnt.</v>
      </c>
      <c r="D93" s="222" t="str">
        <f>'002 pr. asig'!N269</f>
        <v>50</v>
      </c>
      <c r="E93" s="222" t="str">
        <f>'002 pr. asig'!O269</f>
        <v>50</v>
      </c>
      <c r="F93" s="222" t="str">
        <f>'002 pr. asig'!P269</f>
        <v>50</v>
      </c>
      <c r="G93" s="301" t="str">
        <f>'002 pr. asig'!Q269</f>
        <v>Šeimynų, globojančių vaikų, skaičius iš viso (vnt.)</v>
      </c>
    </row>
    <row r="94" spans="1:7" s="217" customFormat="1" ht="14.25" customHeight="1" x14ac:dyDescent="0.2">
      <c r="A94" s="225" t="str">
        <f>'002 pr. asig'!A277</f>
        <v>002-04-03-08 (TN)</v>
      </c>
      <c r="B94" s="395" t="str">
        <f>'002 pr. asig'!B277</f>
        <v>Mobilizacijos užtikrinimas</v>
      </c>
      <c r="C94" s="396"/>
      <c r="D94" s="396"/>
      <c r="E94" s="396"/>
      <c r="F94" s="396"/>
      <c r="G94" s="397"/>
    </row>
    <row r="95" spans="1:7" ht="22.5" x14ac:dyDescent="0.2">
      <c r="A95" s="216" t="str">
        <f>'002 pr. asig'!K277</f>
        <v>R-002-04-03-08-01</v>
      </c>
      <c r="B95" s="222" t="str">
        <f>'002 pr. asig'!L277</f>
        <v>Mobilizacinio katalogo pildymas</v>
      </c>
      <c r="C95" s="222" t="str">
        <f>'002 pr. asig'!M277</f>
        <v>kompl.</v>
      </c>
      <c r="D95" s="222" t="str">
        <f>'002 pr. asig'!N277</f>
        <v>1</v>
      </c>
      <c r="E95" s="222" t="str">
        <f>'002 pr. asig'!O277</f>
        <v>1</v>
      </c>
      <c r="F95" s="222" t="str">
        <f>'002 pr. asig'!P277</f>
        <v>1</v>
      </c>
      <c r="G95" s="301" t="str">
        <f>'002 pr. asig'!Q277</f>
        <v>X</v>
      </c>
    </row>
    <row r="96" spans="1:7" x14ac:dyDescent="0.2">
      <c r="A96" s="225" t="str">
        <f>'002 pr. asig'!A285</f>
        <v>002-04-03-09 (TN)</v>
      </c>
      <c r="B96" s="395" t="str">
        <f>'002 pr. asig'!B285</f>
        <v>Civilinės saugos užtikrinimas</v>
      </c>
      <c r="C96" s="396"/>
      <c r="D96" s="396"/>
      <c r="E96" s="396"/>
      <c r="F96" s="396"/>
      <c r="G96" s="397"/>
    </row>
    <row r="97" spans="1:7" ht="60.75" customHeight="1" x14ac:dyDescent="0.2">
      <c r="A97" s="216" t="str">
        <f>'002 pr. asig'!K285</f>
        <v>R-002-04-03-09-01</v>
      </c>
      <c r="B97" s="222" t="str">
        <f>'002 pr. asig'!L285</f>
        <v>Gyventojų švietimo civilinės saugos klausimais plano įgyvendinimas</v>
      </c>
      <c r="C97" s="222" t="str">
        <f>'002 pr. asig'!M285</f>
        <v>proc.</v>
      </c>
      <c r="D97" s="222" t="str">
        <f>'002 pr. asig'!N285</f>
        <v>100</v>
      </c>
      <c r="E97" s="222" t="str">
        <f>'002 pr. asig'!O285</f>
        <v>100</v>
      </c>
      <c r="F97" s="222" t="str">
        <f>'002 pr. asig'!P285</f>
        <v>100</v>
      </c>
      <c r="G97" s="301" t="str">
        <f>'002 pr. asig'!Q285</f>
        <v>Įdiegtų naujų/ atnaujintų gyventojų perspėjimo sistemų/ priemonių skaičius (vnt.); Pagerinta operacijų centro infrastruktūra; Priedangose galinčių pasislėpti gyventojų dalis iš viso (proc.)</v>
      </c>
    </row>
    <row r="98" spans="1:7" x14ac:dyDescent="0.2">
      <c r="A98" s="225" t="str">
        <f>'002 pr. asig'!A293</f>
        <v>002-04-03-10 (TD)</v>
      </c>
      <c r="B98" s="395" t="str">
        <f>'002 pr. asig'!B293</f>
        <v>Priešgaisrinių tarnybų administravimas</v>
      </c>
      <c r="C98" s="396"/>
      <c r="D98" s="396"/>
      <c r="E98" s="396"/>
      <c r="F98" s="396"/>
      <c r="G98" s="397"/>
    </row>
    <row r="99" spans="1:7" x14ac:dyDescent="0.2">
      <c r="A99" s="216" t="str">
        <f>'002 pr. asig'!K293</f>
        <v>R-002-04-03-10-01</v>
      </c>
      <c r="B99" s="222" t="str">
        <f>'002 pr. asig'!L293</f>
        <v>Išvykimų į gaisrus skaičius</v>
      </c>
      <c r="C99" s="222" t="str">
        <f>'002 pr. asig'!M293</f>
        <v>vnt.</v>
      </c>
      <c r="D99" s="222" t="str">
        <f>'002 pr. asig'!N293</f>
        <v>155</v>
      </c>
      <c r="E99" s="222" t="str">
        <f>'002 pr. asig'!O293</f>
        <v>150</v>
      </c>
      <c r="F99" s="222" t="str">
        <f>'002 pr. asig'!P293</f>
        <v>150</v>
      </c>
      <c r="G99" s="447" t="str">
        <f>'002 pr. asig'!Q293</f>
        <v>X</v>
      </c>
    </row>
    <row r="100" spans="1:7" x14ac:dyDescent="0.2">
      <c r="A100" s="216" t="str">
        <f>'002 pr. asig'!K294</f>
        <v>R-002-04-03-10-02</v>
      </c>
      <c r="B100" s="222" t="str">
        <f>'002 pr. asig'!L294</f>
        <v>Išvykimų į kitus darbus skaičius</v>
      </c>
      <c r="C100" s="222" t="str">
        <f>'002 pr. asig'!M294</f>
        <v>vnt.</v>
      </c>
      <c r="D100" s="222" t="str">
        <f>'002 pr. asig'!N294</f>
        <v>154</v>
      </c>
      <c r="E100" s="222" t="str">
        <f>'002 pr. asig'!O294</f>
        <v>150</v>
      </c>
      <c r="F100" s="222" t="str">
        <f>'002 pr. asig'!P294</f>
        <v>150</v>
      </c>
      <c r="G100" s="448"/>
    </row>
    <row r="101" spans="1:7" x14ac:dyDescent="0.2">
      <c r="A101" s="225" t="str">
        <f>'002 pr. asig'!A302</f>
        <v>002-04-03-11 (PP)</v>
      </c>
      <c r="B101" s="395" t="str">
        <f>'002 pr. asig'!B302</f>
        <v>Policijos įgyvendinamų projektų rėmimas</v>
      </c>
      <c r="C101" s="396"/>
      <c r="D101" s="396"/>
      <c r="E101" s="396"/>
      <c r="F101" s="396"/>
      <c r="G101" s="397"/>
    </row>
    <row r="102" spans="1:7" ht="22.5" x14ac:dyDescent="0.2">
      <c r="A102" s="216" t="str">
        <f>'002 pr. asig'!K302</f>
        <v>R-002-04-03-11-01</v>
      </c>
      <c r="B102" s="222" t="str">
        <f>'002 pr. asig'!L302</f>
        <v>Paramą gavusių policijos programų/projektų skaičius</v>
      </c>
      <c r="C102" s="222" t="str">
        <f>'002 pr. asig'!M302</f>
        <v>vnt.</v>
      </c>
      <c r="D102" s="222" t="str">
        <f>'002 pr. asig'!N302</f>
        <v>1</v>
      </c>
      <c r="E102" s="222" t="str">
        <f>'002 pr. asig'!O302</f>
        <v>1</v>
      </c>
      <c r="F102" s="222" t="str">
        <f>'002 pr. asig'!P302</f>
        <v>1</v>
      </c>
      <c r="G102" s="301" t="str">
        <f>'002 pr. asig'!Q302</f>
        <v>X</v>
      </c>
    </row>
    <row r="103" spans="1:7" x14ac:dyDescent="0.2">
      <c r="A103" s="225" t="str">
        <f>'002 pr. asig'!A310</f>
        <v>002-04-03-12 (PN)</v>
      </c>
      <c r="B103" s="395" t="str">
        <f>'002 pr. asig'!B310</f>
        <v>Įgyvendinti lyčių lygybę ir lygias galimybes skatinančias priemones</v>
      </c>
      <c r="C103" s="396"/>
      <c r="D103" s="396"/>
      <c r="E103" s="396"/>
      <c r="F103" s="396"/>
      <c r="G103" s="397"/>
    </row>
    <row r="104" spans="1:7" ht="33.75" x14ac:dyDescent="0.2">
      <c r="A104" s="216" t="str">
        <f>'002 pr. asig'!K310</f>
        <v>R-002-04-03-12-01</v>
      </c>
      <c r="B104" s="222" t="str">
        <f>'002 pr. asig'!L310</f>
        <v xml:space="preserve">Lyčių lygybės ir lygių galimybių užtikrinimo veiksmų plano parengimas/ įgyvendinimas </v>
      </c>
      <c r="C104" s="222" t="str">
        <f>'002 pr. asig'!M310</f>
        <v>vnt.</v>
      </c>
      <c r="D104" s="222" t="str">
        <f>'002 pr. asig'!N310</f>
        <v>1</v>
      </c>
      <c r="E104" s="222" t="str">
        <f>'002 pr. asig'!O310</f>
        <v>1</v>
      </c>
      <c r="F104" s="222" t="str">
        <f>'002 pr. asig'!P310</f>
        <v>1</v>
      </c>
      <c r="G104" s="447" t="str">
        <f>'002 pr. asig'!Q310</f>
        <v>Parengtas lygių galimybių užtikrinimo veiksmų planas</v>
      </c>
    </row>
    <row r="105" spans="1:7" ht="36" customHeight="1" x14ac:dyDescent="0.2">
      <c r="A105" s="216" t="str">
        <f>'002 pr. asig'!K311</f>
        <v>R-002-04-03-12-02</v>
      </c>
      <c r="B105" s="222" t="str">
        <f>'002 pr. asig'!L311</f>
        <v>Priemonių, skatinančių moterų ir vyrų lygybę bei diskriminacijos mažinimo savivaldybėje, skaičius</v>
      </c>
      <c r="C105" s="222" t="str">
        <f>'002 pr. asig'!M311</f>
        <v>vnt.</v>
      </c>
      <c r="D105" s="222" t="str">
        <f>'002 pr. asig'!N311</f>
        <v>1</v>
      </c>
      <c r="E105" s="222" t="str">
        <f>'002 pr. asig'!O311</f>
        <v>2</v>
      </c>
      <c r="F105" s="222" t="str">
        <f>'002 pr. asig'!P311</f>
        <v>2</v>
      </c>
      <c r="G105" s="448"/>
    </row>
    <row r="106" spans="1:7" ht="30" customHeight="1" x14ac:dyDescent="0.2">
      <c r="A106" s="219" t="str">
        <f>'002 pr. asig'!A319</f>
        <v>002-04-04 (T)</v>
      </c>
      <c r="B106" s="398" t="str">
        <f>'002 pr. asig'!B319</f>
        <v>Užtikrinti Lietuvos Respublikos teisės aktais numatytų bei kitų išmokų ir kompensacijų mokėjimą</v>
      </c>
      <c r="C106" s="399"/>
      <c r="D106" s="399"/>
      <c r="E106" s="399"/>
      <c r="F106" s="399"/>
      <c r="G106" s="400"/>
    </row>
    <row r="107" spans="1:7" ht="45" x14ac:dyDescent="0.2">
      <c r="A107" s="216" t="str">
        <f>'002 pr. asig'!K319</f>
        <v>E-002-04-04-01</v>
      </c>
      <c r="B107" s="216" t="str">
        <f>'002 pr. asig'!L319</f>
        <v xml:space="preserve">Socialinėms paslaugoms ir socialinei paramai skiriamų lėšų suma, tenkanti vienam Pasvalio rajono gyventojui </v>
      </c>
      <c r="C107" s="216" t="str">
        <f>'002 pr. asig'!M319</f>
        <v>EUR</v>
      </c>
      <c r="D107" s="216">
        <f>'002 pr. asig'!N319</f>
        <v>630</v>
      </c>
      <c r="E107" s="216">
        <f>'002 pr. asig'!O319</f>
        <v>650</v>
      </c>
      <c r="F107" s="216">
        <f>'002 pr. asig'!P319</f>
        <v>670</v>
      </c>
      <c r="G107" s="300" t="str">
        <f>'002 pr. asig'!Q319</f>
        <v>X</v>
      </c>
    </row>
    <row r="108" spans="1:7" s="217" customFormat="1" ht="18.75" customHeight="1" x14ac:dyDescent="0.2">
      <c r="A108" s="220" t="str">
        <f>'002 pr. asig'!A320</f>
        <v>002-04-04-01 (TD)</v>
      </c>
      <c r="B108" s="395" t="str">
        <f>'002 pr. asig'!B320</f>
        <v>Slaugos priežiūros (pagalbos) tikslinių kompensacijų skyrimas ir mokėjimas</v>
      </c>
      <c r="C108" s="396"/>
      <c r="D108" s="396"/>
      <c r="E108" s="396"/>
      <c r="F108" s="396"/>
      <c r="G108" s="397"/>
    </row>
    <row r="109" spans="1:7" ht="33.75" x14ac:dyDescent="0.2">
      <c r="A109" s="222" t="str">
        <f>'002 pr. asig'!K320</f>
        <v>V-002-04-04-01-01</v>
      </c>
      <c r="B109" s="222" t="str">
        <f>'002 pr. asig'!L320</f>
        <v>Slaugos priežiūros (pagalbos) tikslinių kompensacijų gavėjų skaičius</v>
      </c>
      <c r="C109" s="222" t="str">
        <f>'002 pr. asig'!M320</f>
        <v>asm.</v>
      </c>
      <c r="D109" s="222" t="str">
        <f>'002 pr. asig'!N320</f>
        <v>1100</v>
      </c>
      <c r="E109" s="222" t="str">
        <f>'002 pr. asig'!O320</f>
        <v>1100</v>
      </c>
      <c r="F109" s="222" t="str">
        <f>'002 pr. asig'!P320</f>
        <v>1100</v>
      </c>
      <c r="G109" s="301" t="str">
        <f>'002 pr. asig'!Q320</f>
        <v>X</v>
      </c>
    </row>
    <row r="110" spans="1:7" x14ac:dyDescent="0.2">
      <c r="A110" s="220" t="str">
        <f>'002 pr. asig'!A328</f>
        <v>002-04-04-02 (TP)</v>
      </c>
      <c r="B110" s="395" t="str">
        <f>'002 pr. asig'!B328</f>
        <v>Socialinių pašalpų skyrimas ir mokėjimas</v>
      </c>
      <c r="C110" s="396"/>
      <c r="D110" s="396"/>
      <c r="E110" s="396"/>
      <c r="F110" s="396"/>
      <c r="G110" s="397"/>
    </row>
    <row r="111" spans="1:7" ht="22.5" x14ac:dyDescent="0.2">
      <c r="A111" s="222" t="str">
        <f>'002 pr. asig'!K328</f>
        <v>V-002-04-04-02-01</v>
      </c>
      <c r="B111" s="222" t="str">
        <f>'002 pr. asig'!L328</f>
        <v>Socialinės pašalpos gavėjų skaičius</v>
      </c>
      <c r="C111" s="222" t="str">
        <f>'002 pr. asig'!M328</f>
        <v>asm.</v>
      </c>
      <c r="D111" s="222" t="str">
        <f>'002 pr. asig'!N328</f>
        <v>1600</v>
      </c>
      <c r="E111" s="222" t="str">
        <f>'002 pr. asig'!O328</f>
        <v>1600</v>
      </c>
      <c r="F111" s="222" t="str">
        <f>'002 pr. asig'!P328</f>
        <v>1600</v>
      </c>
      <c r="G111" s="301" t="str">
        <f>'002 pr. asig'!Q328</f>
        <v>X</v>
      </c>
    </row>
    <row r="112" spans="1:7" x14ac:dyDescent="0.2">
      <c r="A112" s="220" t="str">
        <f>'002 pr. asig'!A336</f>
        <v>002-04-04-03 (TP)</v>
      </c>
      <c r="B112" s="395" t="str">
        <f>'002 pr. asig'!B336</f>
        <v>Kompensacijų už būsto šildymą, kietą kurą, šaltą vandenį skyrimas ir mokėjimas</v>
      </c>
      <c r="C112" s="396"/>
      <c r="D112" s="396"/>
      <c r="E112" s="396"/>
      <c r="F112" s="396"/>
      <c r="G112" s="397"/>
    </row>
    <row r="113" spans="1:7" ht="33.75" x14ac:dyDescent="0.2">
      <c r="A113" s="222" t="str">
        <f>'002 pr. asig'!K336</f>
        <v>V-002-04-04-03-01</v>
      </c>
      <c r="B113" s="222" t="str">
        <f>'002 pr. asig'!L336</f>
        <v>Kompensacijų už būsto šildymą, kietą kurą, šaltą vandenį, gavėjų skaičius</v>
      </c>
      <c r="C113" s="222" t="str">
        <f>'002 pr. asig'!M336</f>
        <v>asm.</v>
      </c>
      <c r="D113" s="222" t="str">
        <f>'002 pr. asig'!N336</f>
        <v>3540</v>
      </c>
      <c r="E113" s="222" t="str">
        <f>'002 pr. asig'!O336</f>
        <v>1500</v>
      </c>
      <c r="F113" s="222" t="str">
        <f>'002 pr. asig'!P336</f>
        <v>1500</v>
      </c>
      <c r="G113" s="301" t="str">
        <f>'002 pr. asig'!Q336</f>
        <v>X</v>
      </c>
    </row>
    <row r="114" spans="1:7" x14ac:dyDescent="0.2">
      <c r="A114" s="220" t="str">
        <f>'002 pr. asig'!A344</f>
        <v>002-04-04-04 (TD)</v>
      </c>
      <c r="B114" s="395" t="str">
        <f>'002 pr. asig'!B344</f>
        <v>Laidojimo pašalpų mokėjimas</v>
      </c>
      <c r="C114" s="396"/>
      <c r="D114" s="396"/>
      <c r="E114" s="396"/>
      <c r="F114" s="396"/>
      <c r="G114" s="397"/>
    </row>
    <row r="115" spans="1:7" ht="22.5" x14ac:dyDescent="0.2">
      <c r="A115" s="222" t="str">
        <f>'002 pr. asig'!K344</f>
        <v>V-002-04-04-04-01</v>
      </c>
      <c r="B115" s="222" t="str">
        <f>'002 pr. asig'!L344</f>
        <v>Laidojimo pašalpos gavėjų skaičius</v>
      </c>
      <c r="C115" s="222" t="str">
        <f>'002 pr. asig'!M344</f>
        <v>asm.</v>
      </c>
      <c r="D115" s="222" t="str">
        <f>'002 pr. asig'!N344</f>
        <v>500</v>
      </c>
      <c r="E115" s="222" t="str">
        <f>'002 pr. asig'!O344</f>
        <v>500</v>
      </c>
      <c r="F115" s="222" t="str">
        <f>'002 pr. asig'!P344</f>
        <v>500</v>
      </c>
      <c r="G115" s="301" t="str">
        <f>'002 pr. asig'!Q344</f>
        <v>X</v>
      </c>
    </row>
    <row r="116" spans="1:7" x14ac:dyDescent="0.2">
      <c r="A116" s="220" t="str">
        <f>'002 pr. asig'!A352</f>
        <v>002-04-04-05 (TD)</v>
      </c>
      <c r="B116" s="395" t="str">
        <f>'002 pr. asig'!B352</f>
        <v>Nemokamo maitinimo moksleiviams skyrimas</v>
      </c>
      <c r="C116" s="396"/>
      <c r="D116" s="396"/>
      <c r="E116" s="396"/>
      <c r="F116" s="396"/>
      <c r="G116" s="397"/>
    </row>
    <row r="117" spans="1:7" ht="33.75" x14ac:dyDescent="0.2">
      <c r="A117" s="222" t="str">
        <f>'002 pr. asig'!K352</f>
        <v>V-002-04-04-05-01</v>
      </c>
      <c r="B117" s="222" t="str">
        <f>'002 pr. asig'!L352</f>
        <v>Mokinių, gaunančių nemokamą maitinimą, vidutinis skaičius per mėnesį</v>
      </c>
      <c r="C117" s="222" t="str">
        <f>'002 pr. asig'!M352</f>
        <v>asm.</v>
      </c>
      <c r="D117" s="222" t="str">
        <f>'002 pr. asig'!N352</f>
        <v>993</v>
      </c>
      <c r="E117" s="222" t="str">
        <f>'002 pr. asig'!O352</f>
        <v>993</v>
      </c>
      <c r="F117" s="222" t="str">
        <f>'002 pr. asig'!P352</f>
        <v>993</v>
      </c>
      <c r="G117" s="301" t="str">
        <f>'002 pr. asig'!Q352</f>
        <v>X</v>
      </c>
    </row>
    <row r="118" spans="1:7" x14ac:dyDescent="0.2">
      <c r="A118" s="220" t="str">
        <f>'002 pr. asig'!A360</f>
        <v>002-04-04-06 (TD)</v>
      </c>
      <c r="B118" s="395" t="str">
        <f>'002 pr. asig'!B360</f>
        <v>Mokinių aprūpinimo mokinio reikmenimis skyrimas</v>
      </c>
      <c r="C118" s="396"/>
      <c r="D118" s="396"/>
      <c r="E118" s="396"/>
      <c r="F118" s="396"/>
      <c r="G118" s="397"/>
    </row>
    <row r="119" spans="1:7" ht="33.75" x14ac:dyDescent="0.2">
      <c r="A119" s="222" t="str">
        <f>'002 pr. asig'!K360</f>
        <v>V-002-04-04-06-01</v>
      </c>
      <c r="B119" s="222" t="str">
        <f>'002 pr. asig'!L360</f>
        <v>Mokinių, gaunančių paramą
mokinio reikmenims įsigyti,
skaičius</v>
      </c>
      <c r="C119" s="222" t="str">
        <f>'002 pr. asig'!M360</f>
        <v>asm.</v>
      </c>
      <c r="D119" s="222" t="str">
        <f>'002 pr. asig'!N360</f>
        <v>640</v>
      </c>
      <c r="E119" s="222" t="str">
        <f>'002 pr. asig'!O360</f>
        <v>640</v>
      </c>
      <c r="F119" s="222" t="str">
        <f>'002 pr. asig'!P360</f>
        <v>640</v>
      </c>
      <c r="G119" s="301" t="str">
        <f>'002 pr. asig'!Q360</f>
        <v>X</v>
      </c>
    </row>
    <row r="120" spans="1:7" x14ac:dyDescent="0.2">
      <c r="A120" s="220" t="str">
        <f>'002 pr. asig'!A368</f>
        <v>002-04-04-07 (TP)</v>
      </c>
      <c r="B120" s="395" t="str">
        <f>'002 pr. asig'!B368</f>
        <v>Socialinė parama kitais įstatyme nenumatytais atvejais</v>
      </c>
      <c r="C120" s="396"/>
      <c r="D120" s="396"/>
      <c r="E120" s="396"/>
      <c r="F120" s="396"/>
      <c r="G120" s="397"/>
    </row>
    <row r="121" spans="1:7" ht="22.5" x14ac:dyDescent="0.2">
      <c r="A121" s="222" t="str">
        <f>'002 pr. asig'!K368</f>
        <v>V-002-04-04-07-01</v>
      </c>
      <c r="B121" s="222" t="str">
        <f>'002 pr. asig'!L368</f>
        <v>Vienkartinės materialinės paramos gavėjų skaičius</v>
      </c>
      <c r="C121" s="222" t="str">
        <f>'002 pr. asig'!M368</f>
        <v>asm.</v>
      </c>
      <c r="D121" s="222" t="str">
        <f>'002 pr. asig'!N368</f>
        <v>200</v>
      </c>
      <c r="E121" s="222" t="str">
        <f>'002 pr. asig'!O368</f>
        <v>200</v>
      </c>
      <c r="F121" s="222" t="str">
        <f>'002 pr. asig'!P368</f>
        <v>200</v>
      </c>
      <c r="G121" s="301" t="str">
        <f>'002 pr. asig'!Q368</f>
        <v>X</v>
      </c>
    </row>
    <row r="122" spans="1:7" x14ac:dyDescent="0.2">
      <c r="A122" s="220" t="str">
        <f>'002 pr. asig'!A376</f>
        <v>002-04-04-08 (TP)</v>
      </c>
      <c r="B122" s="404" t="str">
        <f>'002 pr. asig'!B376</f>
        <v>Keleivių ir socialiai išskirtinų gyventojų grupių pavėžėjimo ir kelių transporto vežėjų važiavimo išlaidų kompensavimas</v>
      </c>
      <c r="C122" s="405"/>
      <c r="D122" s="405"/>
      <c r="E122" s="405"/>
      <c r="F122" s="405"/>
      <c r="G122" s="406"/>
    </row>
    <row r="123" spans="1:7" ht="22.5" x14ac:dyDescent="0.2">
      <c r="A123" s="222" t="str">
        <f>'002 pr. asig'!K376</f>
        <v>V-002-04-04-08-01</v>
      </c>
      <c r="B123" s="222" t="str">
        <f>'002 pr. asig'!L376</f>
        <v>Vidutinis kompensuotų gavėjų skaičius per mėn.</v>
      </c>
      <c r="C123" s="222" t="str">
        <f>'002 pr. asig'!M376</f>
        <v>asm.</v>
      </c>
      <c r="D123" s="222" t="str">
        <f>'002 pr. asig'!N376</f>
        <v>1300</v>
      </c>
      <c r="E123" s="222" t="str">
        <f>'002 pr. asig'!O376</f>
        <v>1300</v>
      </c>
      <c r="F123" s="222" t="str">
        <f>'002 pr. asig'!P376</f>
        <v>1300</v>
      </c>
      <c r="G123" s="301" t="str">
        <f>'002 pr. asig'!Q376</f>
        <v>X</v>
      </c>
    </row>
    <row r="124" spans="1:7" ht="33.75" customHeight="1" x14ac:dyDescent="0.2">
      <c r="A124" s="220" t="str">
        <f>'002 pr. asig'!A384</f>
        <v>002-04-04-09 (TD)</v>
      </c>
      <c r="B124" s="395" t="str">
        <f>'002 pr. asig'!B384</f>
        <v>Kompensacijų už būsto suteikimą ukrainiečiams mokėjimas</v>
      </c>
      <c r="C124" s="396"/>
      <c r="D124" s="396"/>
      <c r="E124" s="396"/>
      <c r="F124" s="396"/>
      <c r="G124" s="397"/>
    </row>
    <row r="125" spans="1:7" ht="22.5" x14ac:dyDescent="0.2">
      <c r="A125" s="222" t="str">
        <f>'002 pr. asig'!K384</f>
        <v>V-002-04-04-09-01</v>
      </c>
      <c r="B125" s="222" t="str">
        <f>'002 pr. asig'!L384</f>
        <v>Kompensacijų už būsto suteikimą ukrainiečiams, gavėjų skaičius</v>
      </c>
      <c r="C125" s="222" t="str">
        <f>'002 pr. asig'!M384</f>
        <v>asm.</v>
      </c>
      <c r="D125" s="222" t="str">
        <f>'002 pr. asig'!N384</f>
        <v>40</v>
      </c>
      <c r="E125" s="222">
        <f>'002 pr. asig'!O384</f>
        <v>0</v>
      </c>
      <c r="F125" s="222">
        <f>'002 pr. asig'!P384</f>
        <v>0</v>
      </c>
      <c r="G125" s="301" t="str">
        <f>'002 pr. asig'!Q384</f>
        <v>X</v>
      </c>
    </row>
    <row r="126" spans="1:7" x14ac:dyDescent="0.2">
      <c r="A126" s="220" t="str">
        <f>'002 pr. asig'!A392</f>
        <v>002-04-04-10 (TD)</v>
      </c>
      <c r="B126" s="395" t="str">
        <f>'002 pr. asig'!B392</f>
        <v>Vienkartinė išmoka vaikui gimus</v>
      </c>
      <c r="C126" s="396"/>
      <c r="D126" s="396"/>
      <c r="E126" s="396"/>
      <c r="F126" s="396"/>
      <c r="G126" s="397"/>
    </row>
    <row r="127" spans="1:7" ht="22.5" x14ac:dyDescent="0.2">
      <c r="A127" s="222" t="str">
        <f>'002 pr. asig'!K392</f>
        <v>V-002-04-04-10-01</v>
      </c>
      <c r="B127" s="222" t="str">
        <f>'002 pr. asig'!L392</f>
        <v>Vienkartinę išmoką gimus vaikui gavusių asmenų skaičius</v>
      </c>
      <c r="C127" s="222" t="str">
        <f>'002 pr. asig'!M392</f>
        <v>asm.</v>
      </c>
      <c r="D127" s="222" t="str">
        <f>'002 pr. asig'!N392</f>
        <v>140</v>
      </c>
      <c r="E127" s="222" t="str">
        <f>'002 pr. asig'!O392</f>
        <v>140</v>
      </c>
      <c r="F127" s="222" t="str">
        <f>'002 pr. asig'!P392</f>
        <v>140</v>
      </c>
      <c r="G127" s="301" t="str">
        <f>'002 pr. asig'!Q392</f>
        <v>X</v>
      </c>
    </row>
    <row r="128" spans="1:7" x14ac:dyDescent="0.2">
      <c r="A128" s="220" t="str">
        <f>'002 pr. asig'!A400</f>
        <v>002-04-04-11 (TD)</v>
      </c>
      <c r="B128" s="395" t="str">
        <f>'002 pr. asig'!B400</f>
        <v>Išmoka vaikui mokėti</v>
      </c>
      <c r="C128" s="396"/>
      <c r="D128" s="396"/>
      <c r="E128" s="396"/>
      <c r="F128" s="396"/>
      <c r="G128" s="397"/>
    </row>
    <row r="129" spans="1:7" ht="22.5" x14ac:dyDescent="0.2">
      <c r="A129" s="222" t="str">
        <f>'002 pr. asig'!K400</f>
        <v>V-002-04-04-11-01</v>
      </c>
      <c r="B129" s="222" t="str">
        <f>'002 pr. asig'!L400</f>
        <v>Išmoką vaikui gavusių asmenų skaičius</v>
      </c>
      <c r="C129" s="222" t="str">
        <f>'002 pr. asig'!M400</f>
        <v>asm.</v>
      </c>
      <c r="D129" s="222" t="str">
        <f>'002 pr. asig'!N400</f>
        <v>4150</v>
      </c>
      <c r="E129" s="222" t="str">
        <f>'002 pr. asig'!O400</f>
        <v>4150</v>
      </c>
      <c r="F129" s="222" t="str">
        <f>'002 pr. asig'!P400</f>
        <v>4150</v>
      </c>
      <c r="G129" s="301" t="str">
        <f>'002 pr. asig'!Q400</f>
        <v>X</v>
      </c>
    </row>
    <row r="130" spans="1:7" x14ac:dyDescent="0.2">
      <c r="A130" s="220" t="str">
        <f>'002 pr. asig'!A408</f>
        <v>002-04-04-12 (TD)</v>
      </c>
      <c r="B130" s="395" t="str">
        <f>'002 pr. asig'!B408</f>
        <v>Vienkartinė išmoka nėščiai moteriai</v>
      </c>
      <c r="C130" s="396"/>
      <c r="D130" s="396"/>
      <c r="E130" s="396"/>
      <c r="F130" s="396"/>
      <c r="G130" s="397"/>
    </row>
    <row r="131" spans="1:7" ht="22.5" x14ac:dyDescent="0.2">
      <c r="A131" s="222" t="str">
        <f>'002 pr. asig'!K408</f>
        <v>V-002-04-04-12-01</v>
      </c>
      <c r="B131" s="222" t="str">
        <f>'002 pr. asig'!L408</f>
        <v>Vienkartinę išmoką nėščiai moteriai gavusių asmenų skaičius</v>
      </c>
      <c r="C131" s="222" t="str">
        <f>'002 pr. asig'!M408</f>
        <v>asm.</v>
      </c>
      <c r="D131" s="222" t="str">
        <f>'002 pr. asig'!N408</f>
        <v>30</v>
      </c>
      <c r="E131" s="222" t="str">
        <f>'002 pr. asig'!O408</f>
        <v>30</v>
      </c>
      <c r="F131" s="222" t="str">
        <f>'002 pr. asig'!P408</f>
        <v>30</v>
      </c>
      <c r="G131" s="301" t="str">
        <f>'002 pr. asig'!Q408</f>
        <v>X</v>
      </c>
    </row>
    <row r="132" spans="1:7" x14ac:dyDescent="0.2">
      <c r="A132" s="220" t="str">
        <f>'002 pr. asig'!A416</f>
        <v>002-04-04-13 (TD)</v>
      </c>
      <c r="B132" s="395" t="str">
        <f>'002 pr. asig'!B416</f>
        <v>Globos (rūpybos) išmoka</v>
      </c>
      <c r="C132" s="396"/>
      <c r="D132" s="396"/>
      <c r="E132" s="396"/>
      <c r="F132" s="396"/>
      <c r="G132" s="397"/>
    </row>
    <row r="133" spans="1:7" ht="22.5" x14ac:dyDescent="0.2">
      <c r="A133" s="222" t="str">
        <f>'002 pr. asig'!K416</f>
        <v>V-002-04-04-13-01</v>
      </c>
      <c r="B133" s="222" t="str">
        <f>'002 pr. asig'!L416</f>
        <v>Globos (rūpybos) išmoką gavusių asmenų skaičius</v>
      </c>
      <c r="C133" s="222" t="str">
        <f>'002 pr. asig'!M416</f>
        <v>asm.</v>
      </c>
      <c r="D133" s="222" t="str">
        <f>'002 pr. asig'!N416</f>
        <v>70</v>
      </c>
      <c r="E133" s="222" t="str">
        <f>'002 pr. asig'!O416</f>
        <v>75</v>
      </c>
      <c r="F133" s="222" t="str">
        <f>'002 pr. asig'!P416</f>
        <v>75</v>
      </c>
      <c r="G133" s="301" t="str">
        <f>'002 pr. asig'!Q416</f>
        <v>X</v>
      </c>
    </row>
    <row r="134" spans="1:7" x14ac:dyDescent="0.2">
      <c r="A134" s="220" t="str">
        <f>'002 pr. asig'!A424</f>
        <v>002-04-04-14 (TD)</v>
      </c>
      <c r="B134" s="395" t="str">
        <f>'002 pr. asig'!B424</f>
        <v>Našlaičių įsikūrimo išmoka</v>
      </c>
      <c r="C134" s="396"/>
      <c r="D134" s="396"/>
      <c r="E134" s="396"/>
      <c r="F134" s="396"/>
      <c r="G134" s="397"/>
    </row>
    <row r="135" spans="1:7" ht="22.5" x14ac:dyDescent="0.2">
      <c r="A135" s="222" t="str">
        <f>'002 pr. asig'!K424</f>
        <v>V-002-04-04-14-01</v>
      </c>
      <c r="B135" s="222" t="str">
        <f>'002 pr. asig'!L424</f>
        <v>Našlaičių įsikūrimo išmoką gavusių asmenų skaičius</v>
      </c>
      <c r="C135" s="222" t="str">
        <f>'002 pr. asig'!M424</f>
        <v>asm.</v>
      </c>
      <c r="D135" s="222" t="str">
        <f>'002 pr. asig'!N424</f>
        <v>20</v>
      </c>
      <c r="E135" s="222" t="str">
        <f>'002 pr. asig'!O424</f>
        <v>20</v>
      </c>
      <c r="F135" s="222" t="str">
        <f>'002 pr. asig'!P424</f>
        <v>20</v>
      </c>
      <c r="G135" s="301" t="str">
        <f>'002 pr. asig'!Q424</f>
        <v>X</v>
      </c>
    </row>
    <row r="136" spans="1:7" x14ac:dyDescent="0.2">
      <c r="A136" s="220" t="str">
        <f>'002 pr. asig'!A432</f>
        <v>002-04-04-15 (TD)</v>
      </c>
      <c r="B136" s="395" t="str">
        <f>'002 pr. asig'!B432</f>
        <v>Globos (rūpybos) tikslinis priedas (šeimos, šeimynos) vaiko laikinosios priežiūros išmokai</v>
      </c>
      <c r="C136" s="396"/>
      <c r="D136" s="396"/>
      <c r="E136" s="396"/>
      <c r="F136" s="396"/>
      <c r="G136" s="397"/>
    </row>
    <row r="137" spans="1:7" ht="33.75" x14ac:dyDescent="0.2">
      <c r="A137" s="222" t="str">
        <f>'002 pr. asig'!K432</f>
        <v>V-002-04-04-15-01</v>
      </c>
      <c r="B137" s="222" t="str">
        <f>'002 pr. asig'!L432</f>
        <v>Vaiko laikinosios priežiūros išmoką (globos (rūpybos) tikslinį priedą) gavusių asmenų skaičius</v>
      </c>
      <c r="C137" s="222" t="str">
        <f>'002 pr. asig'!M432</f>
        <v>asm.</v>
      </c>
      <c r="D137" s="222" t="str">
        <f>'002 pr. asig'!N432</f>
        <v>75</v>
      </c>
      <c r="E137" s="222" t="str">
        <f>'002 pr. asig'!O432</f>
        <v>75</v>
      </c>
      <c r="F137" s="222" t="str">
        <f>'002 pr. asig'!P432</f>
        <v>75</v>
      </c>
      <c r="G137" s="301" t="str">
        <f>'002 pr. asig'!Q432</f>
        <v>X</v>
      </c>
    </row>
    <row r="138" spans="1:7" x14ac:dyDescent="0.2">
      <c r="A138" s="220" t="str">
        <f>'002 pr. asig'!A440</f>
        <v>002-04-04-16 (TD)</v>
      </c>
      <c r="B138" s="395" t="str">
        <f>'002 pr. asig'!B440</f>
        <v xml:space="preserve">Išmoka besimokančio ar studijuojančio asmens vaiko priežiūrai </v>
      </c>
      <c r="C138" s="396"/>
      <c r="D138" s="396"/>
      <c r="E138" s="396"/>
      <c r="F138" s="396"/>
      <c r="G138" s="397"/>
    </row>
    <row r="139" spans="1:7" ht="22.5" x14ac:dyDescent="0.2">
      <c r="A139" s="222" t="str">
        <f>'002 pr. asig'!K440</f>
        <v>V-002-04-04-16-01</v>
      </c>
      <c r="B139" s="222" t="str">
        <f>'002 pr. asig'!L440</f>
        <v>Besimokančio ar studijuojančio išmoką gavusių asmenų skaičius</v>
      </c>
      <c r="C139" s="222" t="str">
        <f>'002 pr. asig'!M440</f>
        <v>asm.</v>
      </c>
      <c r="D139" s="222" t="str">
        <f>'002 pr. asig'!N440</f>
        <v>20</v>
      </c>
      <c r="E139" s="222" t="str">
        <f>'002 pr. asig'!O440</f>
        <v>20</v>
      </c>
      <c r="F139" s="222" t="str">
        <f>'002 pr. asig'!P440</f>
        <v>20</v>
      </c>
      <c r="G139" s="301" t="str">
        <f>'002 pr. asig'!Q440</f>
        <v>X</v>
      </c>
    </row>
    <row r="140" spans="1:7" x14ac:dyDescent="0.2">
      <c r="A140" s="220" t="str">
        <f>'002 pr. asig'!A448</f>
        <v>002-04-04-17 (TD)</v>
      </c>
      <c r="B140" s="395" t="str">
        <f>'002 pr. asig'!B448</f>
        <v>Išmoka gimus vienu metu daugiau kaip 1 vaikui</v>
      </c>
      <c r="C140" s="396"/>
      <c r="D140" s="396"/>
      <c r="E140" s="396"/>
      <c r="F140" s="396"/>
      <c r="G140" s="397"/>
    </row>
    <row r="141" spans="1:7" ht="33.75" x14ac:dyDescent="0.2">
      <c r="A141" s="222" t="str">
        <f>'002 pr. asig'!K448</f>
        <v>V-002-04-04-17-01</v>
      </c>
      <c r="B141" s="222" t="str">
        <f>'002 pr. asig'!L448</f>
        <v>Išmoką vienu metu gimus daugiau kaip 1 vaikui gavusių asmenų skaičius</v>
      </c>
      <c r="C141" s="222" t="str">
        <f>'002 pr. asig'!M448</f>
        <v>asm.</v>
      </c>
      <c r="D141" s="222" t="str">
        <f>'002 pr. asig'!N448</f>
        <v>2</v>
      </c>
      <c r="E141" s="222" t="str">
        <f>'002 pr. asig'!O448</f>
        <v>2</v>
      </c>
      <c r="F141" s="222" t="str">
        <f>'002 pr. asig'!P448</f>
        <v>2</v>
      </c>
      <c r="G141" s="301" t="str">
        <f>'002 pr. asig'!Q448</f>
        <v>X</v>
      </c>
    </row>
    <row r="142" spans="1:7" x14ac:dyDescent="0.2">
      <c r="A142" s="220" t="str">
        <f>'002 pr. asig'!A456</f>
        <v>002-04-04-18 (TD)</v>
      </c>
      <c r="B142" s="395" t="str">
        <f>'002 pr. asig'!B456</f>
        <v xml:space="preserve">Išmoka įsivaikinus vaiką </v>
      </c>
      <c r="C142" s="396"/>
      <c r="D142" s="396"/>
      <c r="E142" s="396"/>
      <c r="F142" s="396"/>
      <c r="G142" s="397"/>
    </row>
    <row r="143" spans="1:7" x14ac:dyDescent="0.2">
      <c r="A143" s="222" t="str">
        <f>'002 pr. asig'!K456</f>
        <v>V-002-04-04-18-01</v>
      </c>
      <c r="B143" s="222" t="str">
        <f>'002 pr. asig'!L456</f>
        <v>Įvaikintų vaikų skaičius</v>
      </c>
      <c r="C143" s="222" t="str">
        <f>'002 pr. asig'!M456</f>
        <v>asm.</v>
      </c>
      <c r="D143" s="222" t="str">
        <f>'002 pr. asig'!N456</f>
        <v>1</v>
      </c>
      <c r="E143" s="222" t="str">
        <f>'002 pr. asig'!O456</f>
        <v>1</v>
      </c>
      <c r="F143" s="222" t="str">
        <f>'002 pr. asig'!P456</f>
        <v>1</v>
      </c>
      <c r="G143" s="301" t="str">
        <f>'002 pr. asig'!Q456</f>
        <v>X</v>
      </c>
    </row>
    <row r="144" spans="1:7" x14ac:dyDescent="0.2">
      <c r="A144" s="220" t="str">
        <f>'002 pr. asig'!A464</f>
        <v>002-04-04-19 (TD)</v>
      </c>
      <c r="B144" s="395" t="str">
        <f>'002 pr. asig'!B464</f>
        <v xml:space="preserve">Vaiko laikinosios priežiūros išmoka </v>
      </c>
      <c r="C144" s="396"/>
      <c r="D144" s="396"/>
      <c r="E144" s="396"/>
      <c r="F144" s="396"/>
      <c r="G144" s="397"/>
    </row>
    <row r="145" spans="1:7" ht="22.5" x14ac:dyDescent="0.2">
      <c r="A145" s="222" t="str">
        <f>'002 pr. asig'!K464</f>
        <v>V-002-04-04-19-01</v>
      </c>
      <c r="B145" s="222" t="str">
        <f>'002 pr. asig'!L464</f>
        <v>Vaiko laikinosios priežiūros išmoką gavusių asmenų skaičius</v>
      </c>
      <c r="C145" s="222" t="str">
        <f>'002 pr. asig'!M464</f>
        <v>asm.</v>
      </c>
      <c r="D145" s="222" t="str">
        <f>'002 pr. asig'!N464</f>
        <v>10</v>
      </c>
      <c r="E145" s="222" t="str">
        <f>'002 pr. asig'!O464</f>
        <v>10</v>
      </c>
      <c r="F145" s="222" t="str">
        <f>'002 pr. asig'!P464</f>
        <v>15</v>
      </c>
      <c r="G145" s="301" t="str">
        <f>'002 pr. asig'!Q464</f>
        <v>X</v>
      </c>
    </row>
    <row r="146" spans="1:7" x14ac:dyDescent="0.2">
      <c r="A146" s="220" t="str">
        <f>'002 pr. asig'!A472</f>
        <v>002-04-04-20 (TD)</v>
      </c>
      <c r="B146" s="395" t="str">
        <f>'002 pr. asig'!B472</f>
        <v>Būsto nuomos mokesčių dalies kompensavimas</v>
      </c>
      <c r="C146" s="396"/>
      <c r="D146" s="396"/>
      <c r="E146" s="396"/>
      <c r="F146" s="396"/>
      <c r="G146" s="397"/>
    </row>
    <row r="147" spans="1:7" ht="45" x14ac:dyDescent="0.2">
      <c r="A147" s="222" t="str">
        <f>'002 pr. asig'!K472</f>
        <v>V-002-04-04-20-01</v>
      </c>
      <c r="B147" s="222" t="str">
        <f>'002 pr. asig'!L472</f>
        <v>Asmenų (šeimų), gavusių būsto nuomos ar išperkamosios būsto nuomos mokesčio dalies kompensaciją, skaičius</v>
      </c>
      <c r="C147" s="222" t="str">
        <f>'002 pr. asig'!M472</f>
        <v>asm.</v>
      </c>
      <c r="D147" s="222" t="str">
        <f>'002 pr. asig'!N472</f>
        <v>2</v>
      </c>
      <c r="E147" s="222" t="str">
        <f>'002 pr. asig'!O472</f>
        <v>2</v>
      </c>
      <c r="F147" s="222" t="str">
        <f>'002 pr. asig'!P472</f>
        <v>2</v>
      </c>
      <c r="G147" s="301" t="str">
        <f>'002 pr. asig'!Q472</f>
        <v>X</v>
      </c>
    </row>
  </sheetData>
  <mergeCells count="72">
    <mergeCell ref="B8:G8"/>
    <mergeCell ref="A5:G5"/>
    <mergeCell ref="A6:A7"/>
    <mergeCell ref="B6:C6"/>
    <mergeCell ref="D6:F6"/>
    <mergeCell ref="G6:G7"/>
    <mergeCell ref="B12:G12"/>
    <mergeCell ref="B17:G17"/>
    <mergeCell ref="B23:G23"/>
    <mergeCell ref="B37:G37"/>
    <mergeCell ref="B39:G39"/>
    <mergeCell ref="B27:G27"/>
    <mergeCell ref="G13:G16"/>
    <mergeCell ref="B34:G34"/>
    <mergeCell ref="B29:G29"/>
    <mergeCell ref="G18:G22"/>
    <mergeCell ref="B32:G32"/>
    <mergeCell ref="B86:G86"/>
    <mergeCell ref="B88:G88"/>
    <mergeCell ref="B75:G75"/>
    <mergeCell ref="G50:G51"/>
    <mergeCell ref="G53:G54"/>
    <mergeCell ref="G64:G65"/>
    <mergeCell ref="B73:G73"/>
    <mergeCell ref="B41:G41"/>
    <mergeCell ref="B43:G43"/>
    <mergeCell ref="B108:G108"/>
    <mergeCell ref="B114:G114"/>
    <mergeCell ref="B116:G116"/>
    <mergeCell ref="B112:G112"/>
    <mergeCell ref="B68:G68"/>
    <mergeCell ref="B71:G71"/>
    <mergeCell ref="B98:G98"/>
    <mergeCell ref="B101:G101"/>
    <mergeCell ref="B103:G103"/>
    <mergeCell ref="B110:G110"/>
    <mergeCell ref="B94:G94"/>
    <mergeCell ref="B96:G96"/>
    <mergeCell ref="B106:G106"/>
    <mergeCell ref="B83:G83"/>
    <mergeCell ref="B146:G146"/>
    <mergeCell ref="B25:G25"/>
    <mergeCell ref="B140:G140"/>
    <mergeCell ref="B142:G142"/>
    <mergeCell ref="B138:G138"/>
    <mergeCell ref="B144:G144"/>
    <mergeCell ref="B134:G134"/>
    <mergeCell ref="B136:G136"/>
    <mergeCell ref="B130:G130"/>
    <mergeCell ref="B132:G132"/>
    <mergeCell ref="B128:G128"/>
    <mergeCell ref="B124:G124"/>
    <mergeCell ref="B126:G126"/>
    <mergeCell ref="B122:G122"/>
    <mergeCell ref="B118:G118"/>
    <mergeCell ref="B120:G120"/>
    <mergeCell ref="G104:G105"/>
    <mergeCell ref="G99:G100"/>
    <mergeCell ref="B45:G45"/>
    <mergeCell ref="B47:G47"/>
    <mergeCell ref="B59:G59"/>
    <mergeCell ref="B61:G61"/>
    <mergeCell ref="B63:G63"/>
    <mergeCell ref="B66:G66"/>
    <mergeCell ref="B92:G92"/>
    <mergeCell ref="B49:G49"/>
    <mergeCell ref="B52:G52"/>
    <mergeCell ref="B55:G55"/>
    <mergeCell ref="B57:G57"/>
    <mergeCell ref="B90:G90"/>
    <mergeCell ref="B79:G79"/>
    <mergeCell ref="B81:G81"/>
  </mergeCells>
  <pageMargins left="0.25" right="0.25" top="0.75" bottom="0.75" header="0.3" footer="0.3"/>
  <pageSetup paperSize="9" orientation="portrait" r:id="rId1"/>
  <rowBreaks count="2" manualBreakCount="2">
    <brk id="26" max="16383" man="1"/>
    <brk id="51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84BAB4-7811-4A4B-990E-896B8E94E64A}">
  <sheetPr>
    <pageSetUpPr fitToPage="1"/>
  </sheetPr>
  <dimension ref="A1:U229"/>
  <sheetViews>
    <sheetView zoomScale="120" zoomScaleNormal="120" workbookViewId="0">
      <pane ySplit="6" topLeftCell="A7" activePane="bottomLeft" state="frozen"/>
      <selection pane="bottomLeft" activeCell="G130" sqref="G130"/>
    </sheetView>
  </sheetViews>
  <sheetFormatPr defaultColWidth="9.140625" defaultRowHeight="12" x14ac:dyDescent="0.2"/>
  <cols>
    <col min="1" max="1" width="11.28515625" style="37" customWidth="1"/>
    <col min="2" max="2" width="36.7109375" style="38" customWidth="1"/>
    <col min="3" max="3" width="8.28515625" style="36" hidden="1" customWidth="1"/>
    <col min="4" max="4" width="9.85546875" style="36" hidden="1" customWidth="1"/>
    <col min="5" max="5" width="11" style="36" hidden="1" customWidth="1"/>
    <col min="6" max="6" width="11.28515625" style="36" hidden="1" customWidth="1"/>
    <col min="7" max="9" width="10.7109375" style="38" customWidth="1"/>
    <col min="10" max="10" width="10.7109375" style="37" customWidth="1"/>
    <col min="11" max="11" width="10.42578125" style="38" hidden="1" customWidth="1"/>
    <col min="12" max="12" width="23.7109375" style="38" hidden="1" customWidth="1"/>
    <col min="13" max="13" width="6.28515625" style="38" hidden="1" customWidth="1"/>
    <col min="14" max="16" width="5.42578125" style="37" hidden="1" customWidth="1"/>
    <col min="17" max="17" width="18.5703125" style="42" hidden="1" customWidth="1"/>
    <col min="18" max="18" width="8.7109375" style="126" hidden="1" customWidth="1"/>
    <col min="19" max="21" width="9.28515625" style="38" hidden="1" customWidth="1"/>
    <col min="22" max="23" width="0" style="38" hidden="1" customWidth="1"/>
    <col min="24" max="16384" width="9.140625" style="38"/>
  </cols>
  <sheetData>
    <row r="1" spans="1:21" x14ac:dyDescent="0.2">
      <c r="H1" s="78" t="s">
        <v>0</v>
      </c>
    </row>
    <row r="2" spans="1:21" x14ac:dyDescent="0.2">
      <c r="H2" s="78" t="s">
        <v>1</v>
      </c>
    </row>
    <row r="3" spans="1:21" x14ac:dyDescent="0.2">
      <c r="H3" s="78" t="s">
        <v>1609</v>
      </c>
    </row>
    <row r="4" spans="1:21" ht="12.75" thickBot="1" x14ac:dyDescent="0.25">
      <c r="A4" s="364" t="s">
        <v>1378</v>
      </c>
      <c r="B4" s="364"/>
      <c r="C4" s="364"/>
      <c r="D4" s="364"/>
      <c r="E4" s="364"/>
      <c r="F4" s="364"/>
      <c r="G4" s="364"/>
      <c r="H4" s="364"/>
      <c r="I4" s="364"/>
      <c r="J4" s="364"/>
      <c r="K4" s="364"/>
      <c r="L4" s="364"/>
      <c r="M4" s="364"/>
      <c r="N4" s="364"/>
      <c r="O4" s="364"/>
      <c r="P4" s="364"/>
      <c r="Q4" s="43"/>
      <c r="R4" s="127"/>
    </row>
    <row r="5" spans="1:21" ht="33" customHeight="1" x14ac:dyDescent="0.2">
      <c r="A5" s="369" t="s">
        <v>3</v>
      </c>
      <c r="B5" s="365" t="s">
        <v>4</v>
      </c>
      <c r="C5" s="371" t="s">
        <v>5</v>
      </c>
      <c r="D5" s="371" t="s">
        <v>6</v>
      </c>
      <c r="E5" s="371" t="s">
        <v>7</v>
      </c>
      <c r="F5" s="367" t="s">
        <v>1252</v>
      </c>
      <c r="G5" s="365" t="s">
        <v>8</v>
      </c>
      <c r="H5" s="365" t="s">
        <v>9</v>
      </c>
      <c r="I5" s="365" t="s">
        <v>10</v>
      </c>
      <c r="J5" s="375" t="s">
        <v>11</v>
      </c>
      <c r="K5" s="377" t="s">
        <v>12</v>
      </c>
      <c r="L5" s="373" t="s">
        <v>13</v>
      </c>
      <c r="M5" s="374"/>
      <c r="N5" s="373" t="s">
        <v>14</v>
      </c>
      <c r="O5" s="379"/>
      <c r="P5" s="374"/>
      <c r="Q5" s="387" t="s">
        <v>15</v>
      </c>
      <c r="R5" s="380" t="s">
        <v>16</v>
      </c>
    </row>
    <row r="6" spans="1:21" ht="33" customHeight="1" thickBot="1" x14ac:dyDescent="0.25">
      <c r="A6" s="370"/>
      <c r="B6" s="366"/>
      <c r="C6" s="372"/>
      <c r="D6" s="372"/>
      <c r="E6" s="372"/>
      <c r="F6" s="368"/>
      <c r="G6" s="366"/>
      <c r="H6" s="366"/>
      <c r="I6" s="366"/>
      <c r="J6" s="376"/>
      <c r="K6" s="378"/>
      <c r="L6" s="2" t="s">
        <v>17</v>
      </c>
      <c r="M6" s="2" t="s">
        <v>18</v>
      </c>
      <c r="N6" s="2">
        <v>2024</v>
      </c>
      <c r="O6" s="2">
        <v>2025</v>
      </c>
      <c r="P6" s="2">
        <v>2026</v>
      </c>
      <c r="Q6" s="388"/>
      <c r="R6" s="381"/>
    </row>
    <row r="7" spans="1:21" s="36" customFormat="1" ht="47.45" hidden="1" customHeight="1" x14ac:dyDescent="0.2">
      <c r="A7" s="79" t="s">
        <v>506</v>
      </c>
      <c r="B7" s="80" t="s">
        <v>507</v>
      </c>
      <c r="C7" s="81"/>
      <c r="D7" s="81"/>
      <c r="E7" s="82"/>
      <c r="F7" s="83">
        <f>F8</f>
        <v>205.3</v>
      </c>
      <c r="G7" s="83">
        <f>G8</f>
        <v>171.1</v>
      </c>
      <c r="H7" s="83">
        <f t="shared" ref="H7:I7" si="0">H8</f>
        <v>375</v>
      </c>
      <c r="I7" s="83">
        <f t="shared" si="0"/>
        <v>385</v>
      </c>
      <c r="J7" s="84" t="str">
        <f t="shared" ref="J7" si="1">J8</f>
        <v>X</v>
      </c>
      <c r="K7" s="85" t="s">
        <v>21</v>
      </c>
      <c r="L7" s="86" t="s">
        <v>21</v>
      </c>
      <c r="M7" s="86" t="s">
        <v>21</v>
      </c>
      <c r="N7" s="86" t="s">
        <v>21</v>
      </c>
      <c r="O7" s="86" t="s">
        <v>21</v>
      </c>
      <c r="P7" s="86" t="s">
        <v>21</v>
      </c>
      <c r="Q7" s="44" t="s">
        <v>21</v>
      </c>
      <c r="R7" s="128" t="s">
        <v>21</v>
      </c>
    </row>
    <row r="8" spans="1:21" ht="43.5" customHeight="1" x14ac:dyDescent="0.2">
      <c r="A8" s="358" t="s">
        <v>508</v>
      </c>
      <c r="B8" s="360" t="s">
        <v>509</v>
      </c>
      <c r="C8" s="89"/>
      <c r="D8" s="89"/>
      <c r="E8" s="90"/>
      <c r="F8" s="362">
        <f>F11+F20+F28+F36+F44</f>
        <v>205.3</v>
      </c>
      <c r="G8" s="336">
        <f>G11+G20+G28+G36+G44</f>
        <v>171.1</v>
      </c>
      <c r="H8" s="336">
        <f t="shared" ref="H8:I8" si="2">H11+H20+H28+H36+H44</f>
        <v>375</v>
      </c>
      <c r="I8" s="336">
        <f t="shared" si="2"/>
        <v>385</v>
      </c>
      <c r="J8" s="338" t="s">
        <v>21</v>
      </c>
      <c r="K8" s="94" t="s">
        <v>510</v>
      </c>
      <c r="L8" s="95" t="s">
        <v>511</v>
      </c>
      <c r="M8" s="96" t="s">
        <v>124</v>
      </c>
      <c r="N8" s="151">
        <v>14</v>
      </c>
      <c r="O8" s="151">
        <v>15</v>
      </c>
      <c r="P8" s="151">
        <v>16</v>
      </c>
      <c r="Q8" s="45" t="s">
        <v>512</v>
      </c>
      <c r="R8" s="340" t="s">
        <v>21</v>
      </c>
    </row>
    <row r="9" spans="1:21" ht="33.75" x14ac:dyDescent="0.2">
      <c r="A9" s="359"/>
      <c r="B9" s="361"/>
      <c r="C9" s="89"/>
      <c r="D9" s="89"/>
      <c r="E9" s="90"/>
      <c r="F9" s="386"/>
      <c r="G9" s="382"/>
      <c r="H9" s="382"/>
      <c r="I9" s="382"/>
      <c r="J9" s="339"/>
      <c r="K9" s="94" t="s">
        <v>513</v>
      </c>
      <c r="L9" s="97" t="s">
        <v>514</v>
      </c>
      <c r="M9" s="96" t="s">
        <v>26</v>
      </c>
      <c r="N9" s="311">
        <v>121.5</v>
      </c>
      <c r="O9" s="311">
        <v>121.7</v>
      </c>
      <c r="P9" s="311">
        <v>122</v>
      </c>
      <c r="Q9" s="45" t="s">
        <v>515</v>
      </c>
      <c r="R9" s="341"/>
    </row>
    <row r="10" spans="1:21" ht="97.5" customHeight="1" x14ac:dyDescent="0.2">
      <c r="A10" s="359"/>
      <c r="B10" s="438"/>
      <c r="C10" s="98"/>
      <c r="D10" s="98"/>
      <c r="E10" s="99"/>
      <c r="F10" s="439"/>
      <c r="G10" s="436"/>
      <c r="H10" s="436"/>
      <c r="I10" s="436"/>
      <c r="J10" s="435"/>
      <c r="K10" s="94" t="s">
        <v>516</v>
      </c>
      <c r="L10" s="97" t="s">
        <v>517</v>
      </c>
      <c r="M10" s="96" t="s">
        <v>124</v>
      </c>
      <c r="N10" s="312" t="s">
        <v>518</v>
      </c>
      <c r="O10" s="312" t="s">
        <v>519</v>
      </c>
      <c r="P10" s="312" t="s">
        <v>520</v>
      </c>
      <c r="Q10" s="45" t="s">
        <v>521</v>
      </c>
      <c r="R10" s="473"/>
    </row>
    <row r="11" spans="1:21" ht="47.25" customHeight="1" x14ac:dyDescent="0.2">
      <c r="A11" s="392" t="s">
        <v>522</v>
      </c>
      <c r="B11" s="349" t="s">
        <v>1379</v>
      </c>
      <c r="C11" s="352" t="s">
        <v>523</v>
      </c>
      <c r="D11" s="352" t="s">
        <v>524</v>
      </c>
      <c r="E11" s="352" t="s">
        <v>525</v>
      </c>
      <c r="F11" s="389">
        <f>SUM(F13:F19)</f>
        <v>10</v>
      </c>
      <c r="G11" s="346">
        <f>SUM(G13:G19)</f>
        <v>10</v>
      </c>
      <c r="H11" s="346">
        <f>SUM(H13:H19)</f>
        <v>10</v>
      </c>
      <c r="I11" s="346">
        <f>SUM(I13:I19)</f>
        <v>10</v>
      </c>
      <c r="J11" s="355" t="s">
        <v>526</v>
      </c>
      <c r="K11" s="105" t="s">
        <v>527</v>
      </c>
      <c r="L11" s="106" t="s">
        <v>1681</v>
      </c>
      <c r="M11" s="107" t="s">
        <v>44</v>
      </c>
      <c r="N11" s="234" t="s">
        <v>1737</v>
      </c>
      <c r="O11" s="235" t="s">
        <v>528</v>
      </c>
      <c r="P11" s="235" t="s">
        <v>264</v>
      </c>
      <c r="Q11" s="464" t="s">
        <v>529</v>
      </c>
      <c r="R11" s="340">
        <f>(G11-F11)/F11</f>
        <v>0</v>
      </c>
      <c r="S11" s="458"/>
      <c r="T11" s="459"/>
      <c r="U11" s="459"/>
    </row>
    <row r="12" spans="1:21" ht="36" customHeight="1" x14ac:dyDescent="0.2">
      <c r="A12" s="394"/>
      <c r="B12" s="351"/>
      <c r="C12" s="354"/>
      <c r="D12" s="354"/>
      <c r="E12" s="354"/>
      <c r="F12" s="391"/>
      <c r="G12" s="348"/>
      <c r="H12" s="348"/>
      <c r="I12" s="348"/>
      <c r="J12" s="357"/>
      <c r="K12" s="105" t="s">
        <v>530</v>
      </c>
      <c r="L12" s="106" t="s">
        <v>531</v>
      </c>
      <c r="M12" s="107" t="s">
        <v>124</v>
      </c>
      <c r="N12" s="234" t="s">
        <v>733</v>
      </c>
      <c r="O12" s="235" t="s">
        <v>423</v>
      </c>
      <c r="P12" s="235" t="s">
        <v>532</v>
      </c>
      <c r="Q12" s="465"/>
      <c r="R12" s="473"/>
    </row>
    <row r="13" spans="1:21" ht="24" x14ac:dyDescent="0.2">
      <c r="A13" s="108"/>
      <c r="B13" s="109" t="s">
        <v>36</v>
      </c>
      <c r="C13" s="110" t="s">
        <v>37</v>
      </c>
      <c r="D13" s="110" t="s">
        <v>37</v>
      </c>
      <c r="E13" s="110" t="s">
        <v>37</v>
      </c>
      <c r="F13" s="110">
        <v>10</v>
      </c>
      <c r="G13" s="111">
        <v>10</v>
      </c>
      <c r="H13" s="111">
        <v>10</v>
      </c>
      <c r="I13" s="111">
        <v>10</v>
      </c>
      <c r="J13" s="112" t="s">
        <v>37</v>
      </c>
      <c r="K13" s="113" t="s">
        <v>37</v>
      </c>
      <c r="L13" s="114" t="s">
        <v>37</v>
      </c>
      <c r="M13" s="114" t="s">
        <v>37</v>
      </c>
      <c r="N13" s="114" t="s">
        <v>37</v>
      </c>
      <c r="O13" s="114" t="s">
        <v>37</v>
      </c>
      <c r="P13" s="114" t="s">
        <v>37</v>
      </c>
      <c r="Q13" s="47" t="s">
        <v>37</v>
      </c>
      <c r="R13" s="130" t="s">
        <v>37</v>
      </c>
    </row>
    <row r="14" spans="1:21" ht="24" x14ac:dyDescent="0.2">
      <c r="A14" s="115"/>
      <c r="B14" s="109" t="s">
        <v>38</v>
      </c>
      <c r="C14" s="110" t="s">
        <v>37</v>
      </c>
      <c r="D14" s="110" t="s">
        <v>37</v>
      </c>
      <c r="E14" s="110" t="s">
        <v>37</v>
      </c>
      <c r="F14" s="110"/>
      <c r="G14" s="111"/>
      <c r="H14" s="111"/>
      <c r="I14" s="111"/>
      <c r="J14" s="112" t="s">
        <v>37</v>
      </c>
      <c r="K14" s="113" t="s">
        <v>37</v>
      </c>
      <c r="L14" s="114" t="s">
        <v>37</v>
      </c>
      <c r="M14" s="114" t="s">
        <v>37</v>
      </c>
      <c r="N14" s="114" t="s">
        <v>37</v>
      </c>
      <c r="O14" s="114" t="s">
        <v>37</v>
      </c>
      <c r="P14" s="114" t="s">
        <v>37</v>
      </c>
      <c r="Q14" s="47" t="s">
        <v>37</v>
      </c>
      <c r="R14" s="130" t="s">
        <v>37</v>
      </c>
    </row>
    <row r="15" spans="1:21" x14ac:dyDescent="0.2">
      <c r="A15" s="115"/>
      <c r="B15" s="109" t="s">
        <v>39</v>
      </c>
      <c r="C15" s="110" t="s">
        <v>37</v>
      </c>
      <c r="D15" s="110" t="s">
        <v>37</v>
      </c>
      <c r="E15" s="110" t="s">
        <v>37</v>
      </c>
      <c r="F15" s="110"/>
      <c r="G15" s="111"/>
      <c r="H15" s="111"/>
      <c r="I15" s="111"/>
      <c r="J15" s="112" t="s">
        <v>37</v>
      </c>
      <c r="K15" s="113" t="s">
        <v>37</v>
      </c>
      <c r="L15" s="114" t="s">
        <v>37</v>
      </c>
      <c r="M15" s="114" t="s">
        <v>37</v>
      </c>
      <c r="N15" s="114" t="s">
        <v>37</v>
      </c>
      <c r="O15" s="114" t="s">
        <v>37</v>
      </c>
      <c r="P15" s="114" t="s">
        <v>37</v>
      </c>
      <c r="Q15" s="47" t="s">
        <v>37</v>
      </c>
      <c r="R15" s="130" t="s">
        <v>37</v>
      </c>
    </row>
    <row r="16" spans="1:21" ht="24" x14ac:dyDescent="0.2">
      <c r="A16" s="115"/>
      <c r="B16" s="109" t="s">
        <v>40</v>
      </c>
      <c r="C16" s="110" t="s">
        <v>37</v>
      </c>
      <c r="D16" s="110" t="s">
        <v>37</v>
      </c>
      <c r="E16" s="110" t="s">
        <v>37</v>
      </c>
      <c r="F16" s="110"/>
      <c r="G16" s="111"/>
      <c r="H16" s="111"/>
      <c r="I16" s="111"/>
      <c r="J16" s="112" t="s">
        <v>37</v>
      </c>
      <c r="K16" s="113" t="s">
        <v>37</v>
      </c>
      <c r="L16" s="114" t="s">
        <v>37</v>
      </c>
      <c r="M16" s="114" t="s">
        <v>37</v>
      </c>
      <c r="N16" s="114" t="s">
        <v>37</v>
      </c>
      <c r="O16" s="114" t="s">
        <v>37</v>
      </c>
      <c r="P16" s="114" t="s">
        <v>37</v>
      </c>
      <c r="Q16" s="47" t="s">
        <v>37</v>
      </c>
      <c r="R16" s="130" t="s">
        <v>37</v>
      </c>
    </row>
    <row r="17" spans="1:21" x14ac:dyDescent="0.2">
      <c r="A17" s="115"/>
      <c r="B17" s="109" t="s">
        <v>41</v>
      </c>
      <c r="C17" s="110" t="s">
        <v>37</v>
      </c>
      <c r="D17" s="110" t="s">
        <v>37</v>
      </c>
      <c r="E17" s="110" t="s">
        <v>37</v>
      </c>
      <c r="F17" s="110"/>
      <c r="G17" s="111"/>
      <c r="H17" s="111"/>
      <c r="I17" s="111"/>
      <c r="J17" s="112" t="s">
        <v>37</v>
      </c>
      <c r="K17" s="113" t="s">
        <v>37</v>
      </c>
      <c r="L17" s="114" t="s">
        <v>37</v>
      </c>
      <c r="M17" s="114" t="s">
        <v>37</v>
      </c>
      <c r="N17" s="114" t="s">
        <v>37</v>
      </c>
      <c r="O17" s="114" t="s">
        <v>37</v>
      </c>
      <c r="P17" s="114" t="s">
        <v>37</v>
      </c>
      <c r="Q17" s="47" t="s">
        <v>37</v>
      </c>
      <c r="R17" s="130" t="s">
        <v>37</v>
      </c>
    </row>
    <row r="18" spans="1:21" x14ac:dyDescent="0.2">
      <c r="A18" s="115"/>
      <c r="B18" s="109" t="s">
        <v>42</v>
      </c>
      <c r="C18" s="110" t="s">
        <v>37</v>
      </c>
      <c r="D18" s="110" t="s">
        <v>37</v>
      </c>
      <c r="E18" s="110" t="s">
        <v>37</v>
      </c>
      <c r="F18" s="110"/>
      <c r="G18" s="111"/>
      <c r="H18" s="111"/>
      <c r="I18" s="111"/>
      <c r="J18" s="112" t="s">
        <v>37</v>
      </c>
      <c r="K18" s="113" t="s">
        <v>37</v>
      </c>
      <c r="L18" s="114" t="s">
        <v>37</v>
      </c>
      <c r="M18" s="114" t="s">
        <v>37</v>
      </c>
      <c r="N18" s="114" t="s">
        <v>37</v>
      </c>
      <c r="O18" s="114" t="s">
        <v>37</v>
      </c>
      <c r="P18" s="114" t="s">
        <v>37</v>
      </c>
      <c r="Q18" s="47" t="s">
        <v>37</v>
      </c>
      <c r="R18" s="130" t="s">
        <v>37</v>
      </c>
    </row>
    <row r="19" spans="1:21" x14ac:dyDescent="0.2">
      <c r="A19" s="115"/>
      <c r="B19" s="109" t="s">
        <v>43</v>
      </c>
      <c r="C19" s="110" t="s">
        <v>37</v>
      </c>
      <c r="D19" s="110" t="s">
        <v>37</v>
      </c>
      <c r="E19" s="110" t="s">
        <v>37</v>
      </c>
      <c r="F19" s="110"/>
      <c r="G19" s="111"/>
      <c r="H19" s="111"/>
      <c r="I19" s="111"/>
      <c r="J19" s="112" t="s">
        <v>37</v>
      </c>
      <c r="K19" s="113" t="s">
        <v>37</v>
      </c>
      <c r="L19" s="114" t="s">
        <v>37</v>
      </c>
      <c r="M19" s="114" t="s">
        <v>37</v>
      </c>
      <c r="N19" s="114" t="s">
        <v>37</v>
      </c>
      <c r="O19" s="114" t="s">
        <v>37</v>
      </c>
      <c r="P19" s="114" t="s">
        <v>37</v>
      </c>
      <c r="Q19" s="47" t="s">
        <v>37</v>
      </c>
      <c r="R19" s="130" t="s">
        <v>37</v>
      </c>
    </row>
    <row r="20" spans="1:21" ht="75.75" customHeight="1" x14ac:dyDescent="0.2">
      <c r="A20" s="119" t="s">
        <v>1713</v>
      </c>
      <c r="B20" s="116" t="s">
        <v>1384</v>
      </c>
      <c r="C20" s="101" t="s">
        <v>1382</v>
      </c>
      <c r="D20" s="101">
        <v>10</v>
      </c>
      <c r="E20" s="101" t="s">
        <v>525</v>
      </c>
      <c r="F20" s="102">
        <f>SUM(F21:F27)</f>
        <v>180</v>
      </c>
      <c r="G20" s="103">
        <f>SUM(G21:G27)</f>
        <v>140</v>
      </c>
      <c r="H20" s="103">
        <f>SUM(H21:H27)</f>
        <v>140</v>
      </c>
      <c r="I20" s="117">
        <f>SUM(I21:I27)</f>
        <v>140</v>
      </c>
      <c r="J20" s="118" t="s">
        <v>534</v>
      </c>
      <c r="K20" s="105" t="s">
        <v>1387</v>
      </c>
      <c r="L20" s="106" t="s">
        <v>1682</v>
      </c>
      <c r="M20" s="107" t="s">
        <v>44</v>
      </c>
      <c r="N20" s="234" t="s">
        <v>538</v>
      </c>
      <c r="O20" s="234" t="s">
        <v>331</v>
      </c>
      <c r="P20" s="235" t="s">
        <v>374</v>
      </c>
      <c r="Q20" s="49" t="s">
        <v>536</v>
      </c>
      <c r="R20" s="129">
        <f>(G20-F20)/F20</f>
        <v>-0.22222222222222221</v>
      </c>
      <c r="S20" s="475" t="s">
        <v>1383</v>
      </c>
      <c r="T20" s="475"/>
      <c r="U20" s="475"/>
    </row>
    <row r="21" spans="1:21" ht="24" x14ac:dyDescent="0.2">
      <c r="A21" s="108"/>
      <c r="B21" s="109" t="s">
        <v>36</v>
      </c>
      <c r="C21" s="110" t="s">
        <v>37</v>
      </c>
      <c r="D21" s="110" t="s">
        <v>37</v>
      </c>
      <c r="E21" s="110" t="s">
        <v>37</v>
      </c>
      <c r="F21" s="110">
        <f>140+40</f>
        <v>180</v>
      </c>
      <c r="G21" s="111">
        <v>140</v>
      </c>
      <c r="H21" s="111">
        <v>140</v>
      </c>
      <c r="I21" s="111">
        <v>140</v>
      </c>
      <c r="J21" s="112" t="s">
        <v>37</v>
      </c>
      <c r="K21" s="113" t="s">
        <v>37</v>
      </c>
      <c r="L21" s="114" t="s">
        <v>37</v>
      </c>
      <c r="M21" s="114" t="s">
        <v>37</v>
      </c>
      <c r="N21" s="114" t="s">
        <v>37</v>
      </c>
      <c r="O21" s="114" t="s">
        <v>37</v>
      </c>
      <c r="P21" s="114" t="s">
        <v>37</v>
      </c>
      <c r="Q21" s="47" t="s">
        <v>37</v>
      </c>
      <c r="R21" s="130" t="s">
        <v>37</v>
      </c>
      <c r="S21" s="459"/>
      <c r="T21" s="459"/>
      <c r="U21" s="459"/>
    </row>
    <row r="22" spans="1:21" ht="24" x14ac:dyDescent="0.2">
      <c r="A22" s="115"/>
      <c r="B22" s="109" t="s">
        <v>38</v>
      </c>
      <c r="C22" s="110" t="s">
        <v>37</v>
      </c>
      <c r="D22" s="110" t="s">
        <v>37</v>
      </c>
      <c r="E22" s="110" t="s">
        <v>37</v>
      </c>
      <c r="F22" s="110"/>
      <c r="G22" s="111"/>
      <c r="H22" s="111"/>
      <c r="I22" s="111"/>
      <c r="J22" s="112" t="s">
        <v>37</v>
      </c>
      <c r="K22" s="113" t="s">
        <v>37</v>
      </c>
      <c r="L22" s="114" t="s">
        <v>37</v>
      </c>
      <c r="M22" s="114" t="s">
        <v>37</v>
      </c>
      <c r="N22" s="114" t="s">
        <v>37</v>
      </c>
      <c r="O22" s="114" t="s">
        <v>37</v>
      </c>
      <c r="P22" s="114" t="s">
        <v>37</v>
      </c>
      <c r="Q22" s="47" t="s">
        <v>37</v>
      </c>
      <c r="R22" s="130" t="s">
        <v>37</v>
      </c>
    </row>
    <row r="23" spans="1:21" x14ac:dyDescent="0.2">
      <c r="A23" s="115"/>
      <c r="B23" s="109" t="s">
        <v>39</v>
      </c>
      <c r="C23" s="110" t="s">
        <v>37</v>
      </c>
      <c r="D23" s="110" t="s">
        <v>37</v>
      </c>
      <c r="E23" s="110" t="s">
        <v>37</v>
      </c>
      <c r="F23" s="110"/>
      <c r="G23" s="111"/>
      <c r="H23" s="111"/>
      <c r="I23" s="111"/>
      <c r="J23" s="112" t="s">
        <v>37</v>
      </c>
      <c r="K23" s="113" t="s">
        <v>37</v>
      </c>
      <c r="L23" s="114" t="s">
        <v>37</v>
      </c>
      <c r="M23" s="114" t="s">
        <v>37</v>
      </c>
      <c r="N23" s="114" t="s">
        <v>37</v>
      </c>
      <c r="O23" s="114" t="s">
        <v>37</v>
      </c>
      <c r="P23" s="114" t="s">
        <v>37</v>
      </c>
      <c r="Q23" s="47" t="s">
        <v>37</v>
      </c>
      <c r="R23" s="130" t="s">
        <v>37</v>
      </c>
    </row>
    <row r="24" spans="1:21" ht="24" x14ac:dyDescent="0.2">
      <c r="A24" s="115"/>
      <c r="B24" s="109" t="s">
        <v>40</v>
      </c>
      <c r="C24" s="110" t="s">
        <v>37</v>
      </c>
      <c r="D24" s="110" t="s">
        <v>37</v>
      </c>
      <c r="E24" s="110" t="s">
        <v>37</v>
      </c>
      <c r="F24" s="110"/>
      <c r="G24" s="111"/>
      <c r="H24" s="111"/>
      <c r="I24" s="111"/>
      <c r="J24" s="112" t="s">
        <v>37</v>
      </c>
      <c r="K24" s="113" t="s">
        <v>37</v>
      </c>
      <c r="L24" s="114" t="s">
        <v>37</v>
      </c>
      <c r="M24" s="114" t="s">
        <v>37</v>
      </c>
      <c r="N24" s="114" t="s">
        <v>37</v>
      </c>
      <c r="O24" s="114" t="s">
        <v>37</v>
      </c>
      <c r="P24" s="114" t="s">
        <v>37</v>
      </c>
      <c r="Q24" s="47" t="s">
        <v>37</v>
      </c>
      <c r="R24" s="130" t="s">
        <v>37</v>
      </c>
    </row>
    <row r="25" spans="1:21" x14ac:dyDescent="0.2">
      <c r="A25" s="115"/>
      <c r="B25" s="109" t="s">
        <v>41</v>
      </c>
      <c r="C25" s="110" t="s">
        <v>37</v>
      </c>
      <c r="D25" s="110" t="s">
        <v>37</v>
      </c>
      <c r="E25" s="110" t="s">
        <v>37</v>
      </c>
      <c r="F25" s="110"/>
      <c r="G25" s="111"/>
      <c r="H25" s="111"/>
      <c r="I25" s="111"/>
      <c r="J25" s="112" t="s">
        <v>37</v>
      </c>
      <c r="K25" s="113" t="s">
        <v>37</v>
      </c>
      <c r="L25" s="114" t="s">
        <v>37</v>
      </c>
      <c r="M25" s="114" t="s">
        <v>37</v>
      </c>
      <c r="N25" s="114" t="s">
        <v>37</v>
      </c>
      <c r="O25" s="114" t="s">
        <v>37</v>
      </c>
      <c r="P25" s="114" t="s">
        <v>37</v>
      </c>
      <c r="Q25" s="47" t="s">
        <v>37</v>
      </c>
      <c r="R25" s="130" t="s">
        <v>37</v>
      </c>
    </row>
    <row r="26" spans="1:21" x14ac:dyDescent="0.2">
      <c r="A26" s="115"/>
      <c r="B26" s="109" t="s">
        <v>42</v>
      </c>
      <c r="C26" s="110" t="s">
        <v>37</v>
      </c>
      <c r="D26" s="110" t="s">
        <v>37</v>
      </c>
      <c r="E26" s="110" t="s">
        <v>37</v>
      </c>
      <c r="F26" s="110"/>
      <c r="G26" s="111"/>
      <c r="H26" s="111"/>
      <c r="I26" s="111"/>
      <c r="J26" s="112" t="s">
        <v>37</v>
      </c>
      <c r="K26" s="113" t="s">
        <v>37</v>
      </c>
      <c r="L26" s="114" t="s">
        <v>37</v>
      </c>
      <c r="M26" s="114" t="s">
        <v>37</v>
      </c>
      <c r="N26" s="114" t="s">
        <v>37</v>
      </c>
      <c r="O26" s="114" t="s">
        <v>37</v>
      </c>
      <c r="P26" s="114" t="s">
        <v>37</v>
      </c>
      <c r="Q26" s="47" t="s">
        <v>37</v>
      </c>
      <c r="R26" s="130" t="s">
        <v>37</v>
      </c>
    </row>
    <row r="27" spans="1:21" x14ac:dyDescent="0.2">
      <c r="A27" s="115"/>
      <c r="B27" s="109" t="s">
        <v>43</v>
      </c>
      <c r="C27" s="110" t="s">
        <v>37</v>
      </c>
      <c r="D27" s="110" t="s">
        <v>37</v>
      </c>
      <c r="E27" s="110" t="s">
        <v>37</v>
      </c>
      <c r="F27" s="110"/>
      <c r="G27" s="111"/>
      <c r="H27" s="111"/>
      <c r="I27" s="111"/>
      <c r="J27" s="112" t="s">
        <v>37</v>
      </c>
      <c r="K27" s="113" t="s">
        <v>37</v>
      </c>
      <c r="L27" s="114" t="s">
        <v>37</v>
      </c>
      <c r="M27" s="114" t="s">
        <v>37</v>
      </c>
      <c r="N27" s="114" t="s">
        <v>37</v>
      </c>
      <c r="O27" s="114" t="s">
        <v>37</v>
      </c>
      <c r="P27" s="114" t="s">
        <v>37</v>
      </c>
      <c r="Q27" s="47" t="s">
        <v>37</v>
      </c>
      <c r="R27" s="130" t="s">
        <v>37</v>
      </c>
    </row>
    <row r="28" spans="1:21" ht="38.25" customHeight="1" x14ac:dyDescent="0.2">
      <c r="A28" s="105" t="s">
        <v>1298</v>
      </c>
      <c r="B28" s="116" t="s">
        <v>1385</v>
      </c>
      <c r="C28" s="101" t="s">
        <v>539</v>
      </c>
      <c r="D28" s="101">
        <v>10</v>
      </c>
      <c r="E28" s="101" t="s">
        <v>525</v>
      </c>
      <c r="F28" s="102">
        <f>SUM(F29:F35)</f>
        <v>5.3</v>
      </c>
      <c r="G28" s="103">
        <f>SUM(G29:G35)</f>
        <v>5</v>
      </c>
      <c r="H28" s="103">
        <f>SUM(H29:H35)</f>
        <v>5</v>
      </c>
      <c r="I28" s="117">
        <f>SUM(I29:I35)</f>
        <v>5</v>
      </c>
      <c r="J28" s="118" t="s">
        <v>534</v>
      </c>
      <c r="K28" s="105" t="s">
        <v>535</v>
      </c>
      <c r="L28" s="106" t="s">
        <v>541</v>
      </c>
      <c r="M28" s="107" t="s">
        <v>124</v>
      </c>
      <c r="N28" s="234" t="s">
        <v>160</v>
      </c>
      <c r="O28" s="234" t="s">
        <v>170</v>
      </c>
      <c r="P28" s="235" t="s">
        <v>538</v>
      </c>
      <c r="Q28" s="49" t="s">
        <v>1386</v>
      </c>
      <c r="R28" s="129">
        <f>(G28-F28)/F28</f>
        <v>-5.6603773584905627E-2</v>
      </c>
      <c r="S28" s="459"/>
      <c r="T28" s="459"/>
      <c r="U28" s="459"/>
    </row>
    <row r="29" spans="1:21" ht="24" x14ac:dyDescent="0.2">
      <c r="A29" s="108"/>
      <c r="B29" s="109" t="s">
        <v>36</v>
      </c>
      <c r="C29" s="110" t="s">
        <v>37</v>
      </c>
      <c r="D29" s="110" t="s">
        <v>37</v>
      </c>
      <c r="E29" s="110" t="s">
        <v>37</v>
      </c>
      <c r="F29" s="110">
        <v>5.3</v>
      </c>
      <c r="G29" s="111">
        <v>5</v>
      </c>
      <c r="H29" s="111">
        <v>5</v>
      </c>
      <c r="I29" s="111">
        <v>5</v>
      </c>
      <c r="J29" s="112" t="s">
        <v>37</v>
      </c>
      <c r="K29" s="113" t="s">
        <v>37</v>
      </c>
      <c r="L29" s="114" t="s">
        <v>37</v>
      </c>
      <c r="M29" s="114" t="s">
        <v>37</v>
      </c>
      <c r="N29" s="114" t="s">
        <v>37</v>
      </c>
      <c r="O29" s="114" t="s">
        <v>37</v>
      </c>
      <c r="P29" s="114" t="s">
        <v>37</v>
      </c>
      <c r="Q29" s="47" t="s">
        <v>37</v>
      </c>
      <c r="R29" s="130" t="s">
        <v>37</v>
      </c>
    </row>
    <row r="30" spans="1:21" ht="24" x14ac:dyDescent="0.2">
      <c r="A30" s="115"/>
      <c r="B30" s="109" t="s">
        <v>38</v>
      </c>
      <c r="C30" s="110" t="s">
        <v>37</v>
      </c>
      <c r="D30" s="110" t="s">
        <v>37</v>
      </c>
      <c r="E30" s="110" t="s">
        <v>37</v>
      </c>
      <c r="F30" s="110"/>
      <c r="G30" s="111"/>
      <c r="H30" s="111"/>
      <c r="I30" s="111"/>
      <c r="J30" s="112" t="s">
        <v>37</v>
      </c>
      <c r="K30" s="113" t="s">
        <v>37</v>
      </c>
      <c r="L30" s="114" t="s">
        <v>37</v>
      </c>
      <c r="M30" s="114" t="s">
        <v>37</v>
      </c>
      <c r="N30" s="114" t="s">
        <v>37</v>
      </c>
      <c r="O30" s="114" t="s">
        <v>37</v>
      </c>
      <c r="P30" s="114" t="s">
        <v>37</v>
      </c>
      <c r="Q30" s="47" t="s">
        <v>37</v>
      </c>
      <c r="R30" s="130" t="s">
        <v>37</v>
      </c>
    </row>
    <row r="31" spans="1:21" x14ac:dyDescent="0.2">
      <c r="A31" s="115"/>
      <c r="B31" s="109" t="s">
        <v>39</v>
      </c>
      <c r="C31" s="110" t="s">
        <v>37</v>
      </c>
      <c r="D31" s="110" t="s">
        <v>37</v>
      </c>
      <c r="E31" s="110" t="s">
        <v>37</v>
      </c>
      <c r="F31" s="110"/>
      <c r="G31" s="111"/>
      <c r="H31" s="111"/>
      <c r="I31" s="111"/>
      <c r="J31" s="112" t="s">
        <v>37</v>
      </c>
      <c r="K31" s="113" t="s">
        <v>37</v>
      </c>
      <c r="L31" s="114" t="s">
        <v>37</v>
      </c>
      <c r="M31" s="114" t="s">
        <v>37</v>
      </c>
      <c r="N31" s="114" t="s">
        <v>37</v>
      </c>
      <c r="O31" s="114" t="s">
        <v>37</v>
      </c>
      <c r="P31" s="114" t="s">
        <v>37</v>
      </c>
      <c r="Q31" s="47" t="s">
        <v>37</v>
      </c>
      <c r="R31" s="130" t="s">
        <v>37</v>
      </c>
    </row>
    <row r="32" spans="1:21" ht="24" x14ac:dyDescent="0.2">
      <c r="A32" s="115"/>
      <c r="B32" s="109" t="s">
        <v>40</v>
      </c>
      <c r="C32" s="110" t="s">
        <v>37</v>
      </c>
      <c r="D32" s="110" t="s">
        <v>37</v>
      </c>
      <c r="E32" s="110" t="s">
        <v>37</v>
      </c>
      <c r="F32" s="110"/>
      <c r="G32" s="111"/>
      <c r="H32" s="111"/>
      <c r="I32" s="111"/>
      <c r="J32" s="112" t="s">
        <v>37</v>
      </c>
      <c r="K32" s="113" t="s">
        <v>37</v>
      </c>
      <c r="L32" s="114" t="s">
        <v>37</v>
      </c>
      <c r="M32" s="114" t="s">
        <v>37</v>
      </c>
      <c r="N32" s="114" t="s">
        <v>37</v>
      </c>
      <c r="O32" s="114" t="s">
        <v>37</v>
      </c>
      <c r="P32" s="114" t="s">
        <v>37</v>
      </c>
      <c r="Q32" s="47" t="s">
        <v>37</v>
      </c>
      <c r="R32" s="130" t="s">
        <v>37</v>
      </c>
    </row>
    <row r="33" spans="1:21" x14ac:dyDescent="0.2">
      <c r="A33" s="115"/>
      <c r="B33" s="109" t="s">
        <v>41</v>
      </c>
      <c r="C33" s="110" t="s">
        <v>37</v>
      </c>
      <c r="D33" s="110" t="s">
        <v>37</v>
      </c>
      <c r="E33" s="110" t="s">
        <v>37</v>
      </c>
      <c r="F33" s="110"/>
      <c r="G33" s="111"/>
      <c r="H33" s="111"/>
      <c r="I33" s="111"/>
      <c r="J33" s="112" t="s">
        <v>37</v>
      </c>
      <c r="K33" s="113" t="s">
        <v>37</v>
      </c>
      <c r="L33" s="114" t="s">
        <v>37</v>
      </c>
      <c r="M33" s="114" t="s">
        <v>37</v>
      </c>
      <c r="N33" s="114" t="s">
        <v>37</v>
      </c>
      <c r="O33" s="114" t="s">
        <v>37</v>
      </c>
      <c r="P33" s="114" t="s">
        <v>37</v>
      </c>
      <c r="Q33" s="47" t="s">
        <v>37</v>
      </c>
      <c r="R33" s="130" t="s">
        <v>37</v>
      </c>
    </row>
    <row r="34" spans="1:21" x14ac:dyDescent="0.2">
      <c r="A34" s="115"/>
      <c r="B34" s="109" t="s">
        <v>42</v>
      </c>
      <c r="C34" s="110" t="s">
        <v>37</v>
      </c>
      <c r="D34" s="110" t="s">
        <v>37</v>
      </c>
      <c r="E34" s="110" t="s">
        <v>37</v>
      </c>
      <c r="F34" s="110"/>
      <c r="G34" s="111"/>
      <c r="H34" s="111"/>
      <c r="I34" s="111"/>
      <c r="J34" s="112" t="s">
        <v>37</v>
      </c>
      <c r="K34" s="113" t="s">
        <v>37</v>
      </c>
      <c r="L34" s="114" t="s">
        <v>37</v>
      </c>
      <c r="M34" s="114" t="s">
        <v>37</v>
      </c>
      <c r="N34" s="114" t="s">
        <v>37</v>
      </c>
      <c r="O34" s="114" t="s">
        <v>37</v>
      </c>
      <c r="P34" s="114" t="s">
        <v>37</v>
      </c>
      <c r="Q34" s="47" t="s">
        <v>37</v>
      </c>
      <c r="R34" s="130" t="s">
        <v>37</v>
      </c>
    </row>
    <row r="35" spans="1:21" x14ac:dyDescent="0.2">
      <c r="A35" s="115"/>
      <c r="B35" s="109" t="s">
        <v>43</v>
      </c>
      <c r="C35" s="110" t="s">
        <v>37</v>
      </c>
      <c r="D35" s="110" t="s">
        <v>37</v>
      </c>
      <c r="E35" s="110" t="s">
        <v>37</v>
      </c>
      <c r="F35" s="110"/>
      <c r="G35" s="111"/>
      <c r="H35" s="111"/>
      <c r="I35" s="111"/>
      <c r="J35" s="112" t="s">
        <v>37</v>
      </c>
      <c r="K35" s="113" t="s">
        <v>37</v>
      </c>
      <c r="L35" s="114" t="s">
        <v>37</v>
      </c>
      <c r="M35" s="114" t="s">
        <v>37</v>
      </c>
      <c r="N35" s="114" t="s">
        <v>37</v>
      </c>
      <c r="O35" s="114" t="s">
        <v>37</v>
      </c>
      <c r="P35" s="114" t="s">
        <v>37</v>
      </c>
      <c r="Q35" s="47" t="s">
        <v>37</v>
      </c>
      <c r="R35" s="130" t="s">
        <v>37</v>
      </c>
    </row>
    <row r="36" spans="1:21" ht="54" customHeight="1" x14ac:dyDescent="0.2">
      <c r="A36" s="105" t="s">
        <v>1388</v>
      </c>
      <c r="B36" s="116" t="s">
        <v>1380</v>
      </c>
      <c r="C36" s="101" t="s">
        <v>542</v>
      </c>
      <c r="D36" s="101" t="s">
        <v>543</v>
      </c>
      <c r="E36" s="101" t="s">
        <v>544</v>
      </c>
      <c r="F36" s="102">
        <f>SUM(F37:F43)</f>
        <v>0</v>
      </c>
      <c r="G36" s="103">
        <f>SUM(G37:G43)</f>
        <v>0</v>
      </c>
      <c r="H36" s="103">
        <f>SUM(H37:H43)</f>
        <v>0</v>
      </c>
      <c r="I36" s="117">
        <f>SUM(I37:I43)</f>
        <v>10</v>
      </c>
      <c r="J36" s="118" t="s">
        <v>545</v>
      </c>
      <c r="K36" s="105" t="s">
        <v>537</v>
      </c>
      <c r="L36" s="106" t="s">
        <v>546</v>
      </c>
      <c r="M36" s="107" t="s">
        <v>44</v>
      </c>
      <c r="N36" s="134"/>
      <c r="O36" s="134"/>
      <c r="P36" s="134"/>
      <c r="Q36" s="49" t="s">
        <v>547</v>
      </c>
      <c r="R36" s="129" t="e">
        <f>(G36-F36)/F36</f>
        <v>#DIV/0!</v>
      </c>
      <c r="S36" s="462"/>
      <c r="T36" s="463"/>
      <c r="U36" s="463"/>
    </row>
    <row r="37" spans="1:21" ht="24" x14ac:dyDescent="0.2">
      <c r="A37" s="108"/>
      <c r="B37" s="109" t="s">
        <v>36</v>
      </c>
      <c r="C37" s="110" t="s">
        <v>37</v>
      </c>
      <c r="D37" s="110" t="s">
        <v>37</v>
      </c>
      <c r="E37" s="110" t="s">
        <v>37</v>
      </c>
      <c r="F37" s="110"/>
      <c r="G37" s="111"/>
      <c r="H37" s="111"/>
      <c r="I37" s="111">
        <v>10</v>
      </c>
      <c r="J37" s="112" t="s">
        <v>37</v>
      </c>
      <c r="K37" s="113" t="s">
        <v>37</v>
      </c>
      <c r="L37" s="114" t="s">
        <v>37</v>
      </c>
      <c r="M37" s="114" t="s">
        <v>37</v>
      </c>
      <c r="N37" s="114" t="s">
        <v>37</v>
      </c>
      <c r="O37" s="114" t="s">
        <v>37</v>
      </c>
      <c r="P37" s="114" t="s">
        <v>37</v>
      </c>
      <c r="Q37" s="47" t="s">
        <v>37</v>
      </c>
      <c r="R37" s="130" t="s">
        <v>37</v>
      </c>
      <c r="S37" s="462"/>
      <c r="T37" s="463"/>
      <c r="U37" s="463"/>
    </row>
    <row r="38" spans="1:21" ht="24" x14ac:dyDescent="0.2">
      <c r="A38" s="115"/>
      <c r="B38" s="109" t="s">
        <v>38</v>
      </c>
      <c r="C38" s="110" t="s">
        <v>37</v>
      </c>
      <c r="D38" s="110" t="s">
        <v>37</v>
      </c>
      <c r="E38" s="110" t="s">
        <v>37</v>
      </c>
      <c r="F38" s="110"/>
      <c r="G38" s="111"/>
      <c r="H38" s="111"/>
      <c r="I38" s="111"/>
      <c r="J38" s="112" t="s">
        <v>37</v>
      </c>
      <c r="K38" s="113" t="s">
        <v>37</v>
      </c>
      <c r="L38" s="114" t="s">
        <v>37</v>
      </c>
      <c r="M38" s="114" t="s">
        <v>37</v>
      </c>
      <c r="N38" s="114" t="s">
        <v>37</v>
      </c>
      <c r="O38" s="114" t="s">
        <v>37</v>
      </c>
      <c r="P38" s="114" t="s">
        <v>37</v>
      </c>
      <c r="Q38" s="47" t="s">
        <v>37</v>
      </c>
      <c r="R38" s="130" t="s">
        <v>37</v>
      </c>
    </row>
    <row r="39" spans="1:21" x14ac:dyDescent="0.2">
      <c r="A39" s="115"/>
      <c r="B39" s="109" t="s">
        <v>39</v>
      </c>
      <c r="C39" s="110" t="s">
        <v>37</v>
      </c>
      <c r="D39" s="110" t="s">
        <v>37</v>
      </c>
      <c r="E39" s="110" t="s">
        <v>37</v>
      </c>
      <c r="F39" s="110"/>
      <c r="G39" s="111"/>
      <c r="H39" s="111"/>
      <c r="I39" s="111"/>
      <c r="J39" s="112" t="s">
        <v>37</v>
      </c>
      <c r="K39" s="113" t="s">
        <v>37</v>
      </c>
      <c r="L39" s="114" t="s">
        <v>37</v>
      </c>
      <c r="M39" s="114" t="s">
        <v>37</v>
      </c>
      <c r="N39" s="114" t="s">
        <v>37</v>
      </c>
      <c r="O39" s="114" t="s">
        <v>37</v>
      </c>
      <c r="P39" s="114" t="s">
        <v>37</v>
      </c>
      <c r="Q39" s="47" t="s">
        <v>37</v>
      </c>
      <c r="R39" s="130" t="s">
        <v>37</v>
      </c>
    </row>
    <row r="40" spans="1:21" ht="24" x14ac:dyDescent="0.2">
      <c r="A40" s="115"/>
      <c r="B40" s="109" t="s">
        <v>40</v>
      </c>
      <c r="C40" s="110" t="s">
        <v>37</v>
      </c>
      <c r="D40" s="110" t="s">
        <v>37</v>
      </c>
      <c r="E40" s="110" t="s">
        <v>37</v>
      </c>
      <c r="F40" s="110"/>
      <c r="G40" s="111"/>
      <c r="H40" s="111"/>
      <c r="I40" s="111"/>
      <c r="J40" s="112" t="s">
        <v>37</v>
      </c>
      <c r="K40" s="113" t="s">
        <v>37</v>
      </c>
      <c r="L40" s="114" t="s">
        <v>37</v>
      </c>
      <c r="M40" s="114" t="s">
        <v>37</v>
      </c>
      <c r="N40" s="114" t="s">
        <v>37</v>
      </c>
      <c r="O40" s="114" t="s">
        <v>37</v>
      </c>
      <c r="P40" s="114" t="s">
        <v>37</v>
      </c>
      <c r="Q40" s="47" t="s">
        <v>37</v>
      </c>
      <c r="R40" s="130" t="s">
        <v>37</v>
      </c>
    </row>
    <row r="41" spans="1:21" x14ac:dyDescent="0.2">
      <c r="A41" s="115"/>
      <c r="B41" s="109" t="s">
        <v>41</v>
      </c>
      <c r="C41" s="110" t="s">
        <v>37</v>
      </c>
      <c r="D41" s="110" t="s">
        <v>37</v>
      </c>
      <c r="E41" s="110" t="s">
        <v>37</v>
      </c>
      <c r="F41" s="110"/>
      <c r="G41" s="111"/>
      <c r="H41" s="111"/>
      <c r="I41" s="111"/>
      <c r="J41" s="112" t="s">
        <v>37</v>
      </c>
      <c r="K41" s="113" t="s">
        <v>37</v>
      </c>
      <c r="L41" s="114" t="s">
        <v>37</v>
      </c>
      <c r="M41" s="114" t="s">
        <v>37</v>
      </c>
      <c r="N41" s="114" t="s">
        <v>37</v>
      </c>
      <c r="O41" s="114" t="s">
        <v>37</v>
      </c>
      <c r="P41" s="114" t="s">
        <v>37</v>
      </c>
      <c r="Q41" s="47" t="s">
        <v>37</v>
      </c>
      <c r="R41" s="130" t="s">
        <v>37</v>
      </c>
    </row>
    <row r="42" spans="1:21" x14ac:dyDescent="0.2">
      <c r="A42" s="115"/>
      <c r="B42" s="109" t="s">
        <v>42</v>
      </c>
      <c r="C42" s="110" t="s">
        <v>37</v>
      </c>
      <c r="D42" s="110" t="s">
        <v>37</v>
      </c>
      <c r="E42" s="110" t="s">
        <v>37</v>
      </c>
      <c r="F42" s="110"/>
      <c r="G42" s="111"/>
      <c r="H42" s="111"/>
      <c r="I42" s="111"/>
      <c r="J42" s="112" t="s">
        <v>37</v>
      </c>
      <c r="K42" s="113" t="s">
        <v>37</v>
      </c>
      <c r="L42" s="114" t="s">
        <v>37</v>
      </c>
      <c r="M42" s="114" t="s">
        <v>37</v>
      </c>
      <c r="N42" s="114" t="s">
        <v>37</v>
      </c>
      <c r="O42" s="114" t="s">
        <v>37</v>
      </c>
      <c r="P42" s="114" t="s">
        <v>37</v>
      </c>
      <c r="Q42" s="47" t="s">
        <v>37</v>
      </c>
      <c r="R42" s="130" t="s">
        <v>37</v>
      </c>
    </row>
    <row r="43" spans="1:21" x14ac:dyDescent="0.2">
      <c r="A43" s="115"/>
      <c r="B43" s="109" t="s">
        <v>43</v>
      </c>
      <c r="C43" s="110" t="s">
        <v>37</v>
      </c>
      <c r="D43" s="110" t="s">
        <v>37</v>
      </c>
      <c r="E43" s="110" t="s">
        <v>37</v>
      </c>
      <c r="F43" s="110"/>
      <c r="G43" s="111"/>
      <c r="H43" s="111"/>
      <c r="I43" s="111"/>
      <c r="J43" s="112" t="s">
        <v>37</v>
      </c>
      <c r="K43" s="113" t="s">
        <v>37</v>
      </c>
      <c r="L43" s="114" t="s">
        <v>37</v>
      </c>
      <c r="M43" s="114" t="s">
        <v>37</v>
      </c>
      <c r="N43" s="114" t="s">
        <v>37</v>
      </c>
      <c r="O43" s="114" t="s">
        <v>37</v>
      </c>
      <c r="P43" s="114" t="s">
        <v>37</v>
      </c>
      <c r="Q43" s="47" t="s">
        <v>37</v>
      </c>
      <c r="R43" s="130" t="s">
        <v>37</v>
      </c>
    </row>
    <row r="44" spans="1:21" ht="45" x14ac:dyDescent="0.2">
      <c r="A44" s="105" t="s">
        <v>1389</v>
      </c>
      <c r="B44" s="116" t="s">
        <v>1381</v>
      </c>
      <c r="C44" s="101" t="s">
        <v>542</v>
      </c>
      <c r="D44" s="101" t="s">
        <v>543</v>
      </c>
      <c r="E44" s="101" t="s">
        <v>544</v>
      </c>
      <c r="F44" s="102">
        <f>SUM(F45:F51)</f>
        <v>10</v>
      </c>
      <c r="G44" s="103">
        <f>SUM(G45:G51)</f>
        <v>16.100000000000001</v>
      </c>
      <c r="H44" s="103">
        <f>SUM(H45:H51)</f>
        <v>220</v>
      </c>
      <c r="I44" s="117">
        <f>SUM(I45:I51)</f>
        <v>220</v>
      </c>
      <c r="J44" s="118" t="s">
        <v>545</v>
      </c>
      <c r="K44" s="105" t="s">
        <v>540</v>
      </c>
      <c r="L44" s="106" t="s">
        <v>546</v>
      </c>
      <c r="M44" s="107" t="s">
        <v>44</v>
      </c>
      <c r="N44" s="234"/>
      <c r="O44" s="234"/>
      <c r="P44" s="234" t="s">
        <v>65</v>
      </c>
      <c r="Q44" s="49" t="s">
        <v>547</v>
      </c>
      <c r="R44" s="129">
        <f>(G44-F44)/F44</f>
        <v>0.6100000000000001</v>
      </c>
      <c r="S44" s="462"/>
      <c r="T44" s="463"/>
      <c r="U44" s="463"/>
    </row>
    <row r="45" spans="1:21" ht="24" x14ac:dyDescent="0.2">
      <c r="A45" s="108"/>
      <c r="B45" s="109" t="s">
        <v>36</v>
      </c>
      <c r="C45" s="110" t="s">
        <v>37</v>
      </c>
      <c r="D45" s="110" t="s">
        <v>37</v>
      </c>
      <c r="E45" s="110" t="s">
        <v>37</v>
      </c>
      <c r="F45" s="110">
        <v>10</v>
      </c>
      <c r="G45" s="111">
        <v>16.100000000000001</v>
      </c>
      <c r="H45" s="111">
        <v>20</v>
      </c>
      <c r="I45" s="111">
        <v>20</v>
      </c>
      <c r="J45" s="112" t="s">
        <v>37</v>
      </c>
      <c r="K45" s="113" t="s">
        <v>37</v>
      </c>
      <c r="L45" s="114" t="s">
        <v>37</v>
      </c>
      <c r="M45" s="114" t="s">
        <v>37</v>
      </c>
      <c r="N45" s="114" t="s">
        <v>37</v>
      </c>
      <c r="O45" s="114" t="s">
        <v>37</v>
      </c>
      <c r="P45" s="114" t="s">
        <v>37</v>
      </c>
      <c r="Q45" s="47" t="s">
        <v>37</v>
      </c>
      <c r="R45" s="130" t="s">
        <v>37</v>
      </c>
      <c r="S45" s="462"/>
      <c r="T45" s="463"/>
      <c r="U45" s="463"/>
    </row>
    <row r="46" spans="1:21" ht="24" x14ac:dyDescent="0.2">
      <c r="A46" s="115"/>
      <c r="B46" s="109" t="s">
        <v>38</v>
      </c>
      <c r="C46" s="110" t="s">
        <v>37</v>
      </c>
      <c r="D46" s="110" t="s">
        <v>37</v>
      </c>
      <c r="E46" s="110" t="s">
        <v>37</v>
      </c>
      <c r="F46" s="110"/>
      <c r="G46" s="111"/>
      <c r="H46" s="111"/>
      <c r="I46" s="111"/>
      <c r="J46" s="112" t="s">
        <v>37</v>
      </c>
      <c r="K46" s="113" t="s">
        <v>37</v>
      </c>
      <c r="L46" s="114" t="s">
        <v>37</v>
      </c>
      <c r="M46" s="114" t="s">
        <v>37</v>
      </c>
      <c r="N46" s="114" t="s">
        <v>37</v>
      </c>
      <c r="O46" s="114" t="s">
        <v>37</v>
      </c>
      <c r="P46" s="114" t="s">
        <v>37</v>
      </c>
      <c r="Q46" s="47" t="s">
        <v>37</v>
      </c>
      <c r="R46" s="130" t="s">
        <v>37</v>
      </c>
      <c r="S46" s="462"/>
      <c r="T46" s="463"/>
      <c r="U46" s="463"/>
    </row>
    <row r="47" spans="1:21" x14ac:dyDescent="0.2">
      <c r="A47" s="115"/>
      <c r="B47" s="109" t="s">
        <v>39</v>
      </c>
      <c r="C47" s="110" t="s">
        <v>37</v>
      </c>
      <c r="D47" s="110" t="s">
        <v>37</v>
      </c>
      <c r="E47" s="110" t="s">
        <v>37</v>
      </c>
      <c r="F47" s="110"/>
      <c r="G47" s="111"/>
      <c r="H47" s="111"/>
      <c r="I47" s="111"/>
      <c r="J47" s="112" t="s">
        <v>37</v>
      </c>
      <c r="K47" s="113" t="s">
        <v>37</v>
      </c>
      <c r="L47" s="114" t="s">
        <v>37</v>
      </c>
      <c r="M47" s="114" t="s">
        <v>37</v>
      </c>
      <c r="N47" s="114" t="s">
        <v>37</v>
      </c>
      <c r="O47" s="114" t="s">
        <v>37</v>
      </c>
      <c r="P47" s="114" t="s">
        <v>37</v>
      </c>
      <c r="Q47" s="47" t="s">
        <v>37</v>
      </c>
      <c r="R47" s="130" t="s">
        <v>37</v>
      </c>
    </row>
    <row r="48" spans="1:21" ht="24" x14ac:dyDescent="0.2">
      <c r="A48" s="115"/>
      <c r="B48" s="109" t="s">
        <v>40</v>
      </c>
      <c r="C48" s="110" t="s">
        <v>37</v>
      </c>
      <c r="D48" s="110" t="s">
        <v>37</v>
      </c>
      <c r="E48" s="110" t="s">
        <v>37</v>
      </c>
      <c r="F48" s="110"/>
      <c r="G48" s="111"/>
      <c r="H48" s="111"/>
      <c r="I48" s="111"/>
      <c r="J48" s="112" t="s">
        <v>37</v>
      </c>
      <c r="K48" s="113" t="s">
        <v>37</v>
      </c>
      <c r="L48" s="114" t="s">
        <v>37</v>
      </c>
      <c r="M48" s="114" t="s">
        <v>37</v>
      </c>
      <c r="N48" s="114" t="s">
        <v>37</v>
      </c>
      <c r="O48" s="114" t="s">
        <v>37</v>
      </c>
      <c r="P48" s="114" t="s">
        <v>37</v>
      </c>
      <c r="Q48" s="47" t="s">
        <v>37</v>
      </c>
      <c r="R48" s="130" t="s">
        <v>37</v>
      </c>
    </row>
    <row r="49" spans="1:21" x14ac:dyDescent="0.2">
      <c r="A49" s="115"/>
      <c r="B49" s="109" t="s">
        <v>41</v>
      </c>
      <c r="C49" s="110" t="s">
        <v>37</v>
      </c>
      <c r="D49" s="110" t="s">
        <v>37</v>
      </c>
      <c r="E49" s="110" t="s">
        <v>37</v>
      </c>
      <c r="F49" s="110"/>
      <c r="G49" s="111"/>
      <c r="H49" s="111"/>
      <c r="I49" s="111"/>
      <c r="J49" s="112" t="s">
        <v>37</v>
      </c>
      <c r="K49" s="113" t="s">
        <v>37</v>
      </c>
      <c r="L49" s="114" t="s">
        <v>37</v>
      </c>
      <c r="M49" s="114" t="s">
        <v>37</v>
      </c>
      <c r="N49" s="114" t="s">
        <v>37</v>
      </c>
      <c r="O49" s="114" t="s">
        <v>37</v>
      </c>
      <c r="P49" s="114" t="s">
        <v>37</v>
      </c>
      <c r="Q49" s="47" t="s">
        <v>37</v>
      </c>
      <c r="R49" s="130" t="s">
        <v>37</v>
      </c>
    </row>
    <row r="50" spans="1:21" x14ac:dyDescent="0.2">
      <c r="A50" s="115"/>
      <c r="B50" s="109" t="s">
        <v>42</v>
      </c>
      <c r="C50" s="110" t="s">
        <v>37</v>
      </c>
      <c r="D50" s="110" t="s">
        <v>37</v>
      </c>
      <c r="E50" s="110" t="s">
        <v>37</v>
      </c>
      <c r="F50" s="110"/>
      <c r="G50" s="111"/>
      <c r="H50" s="111"/>
      <c r="I50" s="111"/>
      <c r="J50" s="112" t="s">
        <v>37</v>
      </c>
      <c r="K50" s="113" t="s">
        <v>37</v>
      </c>
      <c r="L50" s="114" t="s">
        <v>37</v>
      </c>
      <c r="M50" s="114" t="s">
        <v>37</v>
      </c>
      <c r="N50" s="114" t="s">
        <v>37</v>
      </c>
      <c r="O50" s="114" t="s">
        <v>37</v>
      </c>
      <c r="P50" s="114" t="s">
        <v>37</v>
      </c>
      <c r="Q50" s="47" t="s">
        <v>37</v>
      </c>
      <c r="R50" s="130" t="s">
        <v>37</v>
      </c>
    </row>
    <row r="51" spans="1:21" x14ac:dyDescent="0.2">
      <c r="A51" s="115"/>
      <c r="B51" s="109" t="s">
        <v>43</v>
      </c>
      <c r="C51" s="110" t="s">
        <v>37</v>
      </c>
      <c r="D51" s="110" t="s">
        <v>37</v>
      </c>
      <c r="E51" s="110" t="s">
        <v>37</v>
      </c>
      <c r="F51" s="110"/>
      <c r="G51" s="111"/>
      <c r="H51" s="111">
        <v>200</v>
      </c>
      <c r="I51" s="111">
        <v>200</v>
      </c>
      <c r="J51" s="112" t="s">
        <v>37</v>
      </c>
      <c r="K51" s="113" t="s">
        <v>37</v>
      </c>
      <c r="L51" s="114" t="s">
        <v>37</v>
      </c>
      <c r="M51" s="114" t="s">
        <v>37</v>
      </c>
      <c r="N51" s="114" t="s">
        <v>37</v>
      </c>
      <c r="O51" s="114" t="s">
        <v>37</v>
      </c>
      <c r="P51" s="114" t="s">
        <v>37</v>
      </c>
      <c r="Q51" s="47" t="s">
        <v>37</v>
      </c>
      <c r="R51" s="130" t="s">
        <v>37</v>
      </c>
    </row>
    <row r="52" spans="1:21" s="36" customFormat="1" ht="41.25" hidden="1" customHeight="1" x14ac:dyDescent="0.2">
      <c r="A52" s="79" t="s">
        <v>548</v>
      </c>
      <c r="B52" s="80" t="s">
        <v>549</v>
      </c>
      <c r="C52" s="81"/>
      <c r="D52" s="81"/>
      <c r="E52" s="82"/>
      <c r="F52" s="83">
        <f>F53+F113</f>
        <v>18401.399999999998</v>
      </c>
      <c r="G52" s="83">
        <f>G53+G113</f>
        <v>22028.300000000003</v>
      </c>
      <c r="H52" s="83">
        <f>H53+H113</f>
        <v>23532.200000000004</v>
      </c>
      <c r="I52" s="83">
        <f>I53+I113</f>
        <v>24324.499999999996</v>
      </c>
      <c r="J52" s="84" t="str">
        <f>J53</f>
        <v>X</v>
      </c>
      <c r="K52" s="85" t="s">
        <v>21</v>
      </c>
      <c r="L52" s="86" t="s">
        <v>21</v>
      </c>
      <c r="M52" s="86" t="s">
        <v>21</v>
      </c>
      <c r="N52" s="86" t="s">
        <v>21</v>
      </c>
      <c r="O52" s="86" t="s">
        <v>21</v>
      </c>
      <c r="P52" s="86" t="s">
        <v>21</v>
      </c>
      <c r="Q52" s="44" t="s">
        <v>21</v>
      </c>
      <c r="R52" s="128" t="s">
        <v>21</v>
      </c>
    </row>
    <row r="53" spans="1:21" ht="39" customHeight="1" x14ac:dyDescent="0.2">
      <c r="A53" s="358" t="s">
        <v>550</v>
      </c>
      <c r="B53" s="360" t="s">
        <v>551</v>
      </c>
      <c r="C53" s="89"/>
      <c r="D53" s="89"/>
      <c r="E53" s="90"/>
      <c r="F53" s="362">
        <f>F56+F64+F74+F85+F97+F105</f>
        <v>770.5</v>
      </c>
      <c r="G53" s="336">
        <f>G56+G64+G74+G85+G97+G105</f>
        <v>2291.1999999999998</v>
      </c>
      <c r="H53" s="336">
        <f>H56+H64+H74+H85+H97+H105</f>
        <v>2866.5</v>
      </c>
      <c r="I53" s="336">
        <f>I56+I64+I74+I85+I97+I105</f>
        <v>2675.2</v>
      </c>
      <c r="J53" s="338" t="s">
        <v>21</v>
      </c>
      <c r="K53" s="94" t="s">
        <v>552</v>
      </c>
      <c r="L53" s="95" t="s">
        <v>553</v>
      </c>
      <c r="M53" s="96" t="s">
        <v>26</v>
      </c>
      <c r="N53" s="151">
        <v>23</v>
      </c>
      <c r="O53" s="151">
        <v>25</v>
      </c>
      <c r="P53" s="151">
        <v>28</v>
      </c>
      <c r="Q53" s="45" t="s">
        <v>554</v>
      </c>
      <c r="R53" s="340" t="s">
        <v>21</v>
      </c>
    </row>
    <row r="54" spans="1:21" ht="45" customHeight="1" x14ac:dyDescent="0.2">
      <c r="A54" s="359"/>
      <c r="B54" s="361"/>
      <c r="C54" s="89"/>
      <c r="D54" s="89"/>
      <c r="E54" s="90"/>
      <c r="F54" s="363"/>
      <c r="G54" s="337"/>
      <c r="H54" s="337"/>
      <c r="I54" s="337"/>
      <c r="J54" s="339"/>
      <c r="K54" s="94" t="s">
        <v>555</v>
      </c>
      <c r="L54" s="95" t="s">
        <v>559</v>
      </c>
      <c r="M54" s="96" t="s">
        <v>26</v>
      </c>
      <c r="N54" s="151">
        <v>10</v>
      </c>
      <c r="O54" s="151">
        <v>20</v>
      </c>
      <c r="P54" s="151">
        <v>30</v>
      </c>
      <c r="Q54" s="45" t="s">
        <v>560</v>
      </c>
      <c r="R54" s="341"/>
    </row>
    <row r="55" spans="1:21" ht="45" customHeight="1" x14ac:dyDescent="0.2">
      <c r="A55" s="359"/>
      <c r="B55" s="438"/>
      <c r="C55" s="98"/>
      <c r="D55" s="98"/>
      <c r="E55" s="99"/>
      <c r="F55" s="439"/>
      <c r="G55" s="436"/>
      <c r="H55" s="436"/>
      <c r="I55" s="436"/>
      <c r="J55" s="435"/>
      <c r="K55" s="94" t="s">
        <v>558</v>
      </c>
      <c r="L55" s="97" t="s">
        <v>565</v>
      </c>
      <c r="M55" s="96" t="s">
        <v>44</v>
      </c>
      <c r="N55" s="151">
        <v>4</v>
      </c>
      <c r="O55" s="151">
        <v>4</v>
      </c>
      <c r="P55" s="151">
        <v>4</v>
      </c>
      <c r="Q55" s="45" t="s">
        <v>566</v>
      </c>
      <c r="R55" s="473"/>
    </row>
    <row r="56" spans="1:21" ht="60" customHeight="1" x14ac:dyDescent="0.2">
      <c r="A56" s="152" t="s">
        <v>1715</v>
      </c>
      <c r="B56" s="100" t="s">
        <v>576</v>
      </c>
      <c r="C56" s="101" t="s">
        <v>577</v>
      </c>
      <c r="D56" s="101">
        <v>10</v>
      </c>
      <c r="E56" s="101" t="s">
        <v>578</v>
      </c>
      <c r="F56" s="102">
        <f>SUM(F57:F63)</f>
        <v>6</v>
      </c>
      <c r="G56" s="103">
        <f>SUM(G57:G63)</f>
        <v>8</v>
      </c>
      <c r="H56" s="103">
        <f>SUM(H57:H63)</f>
        <v>10</v>
      </c>
      <c r="I56" s="103">
        <f>SUM(I57:I63)</f>
        <v>10</v>
      </c>
      <c r="J56" s="104" t="s">
        <v>579</v>
      </c>
      <c r="K56" s="119" t="s">
        <v>1394</v>
      </c>
      <c r="L56" s="106" t="s">
        <v>581</v>
      </c>
      <c r="M56" s="107" t="s">
        <v>124</v>
      </c>
      <c r="N56" s="234" t="s">
        <v>1506</v>
      </c>
      <c r="O56" s="234" t="s">
        <v>1507</v>
      </c>
      <c r="P56" s="235" t="s">
        <v>1507</v>
      </c>
      <c r="Q56" s="46" t="s">
        <v>574</v>
      </c>
      <c r="R56" s="129">
        <f>(G56-F56)/F56</f>
        <v>0.33333333333333331</v>
      </c>
    </row>
    <row r="57" spans="1:21" ht="24" x14ac:dyDescent="0.2">
      <c r="A57" s="108"/>
      <c r="B57" s="109" t="s">
        <v>36</v>
      </c>
      <c r="C57" s="110" t="s">
        <v>37</v>
      </c>
      <c r="D57" s="110" t="s">
        <v>37</v>
      </c>
      <c r="E57" s="110" t="s">
        <v>37</v>
      </c>
      <c r="F57" s="110">
        <v>6</v>
      </c>
      <c r="G57" s="111">
        <v>8</v>
      </c>
      <c r="H57" s="111">
        <v>10</v>
      </c>
      <c r="I57" s="111">
        <v>10</v>
      </c>
      <c r="J57" s="112" t="s">
        <v>37</v>
      </c>
      <c r="K57" s="113" t="s">
        <v>37</v>
      </c>
      <c r="L57" s="114" t="s">
        <v>37</v>
      </c>
      <c r="M57" s="114" t="s">
        <v>37</v>
      </c>
      <c r="N57" s="114" t="s">
        <v>37</v>
      </c>
      <c r="O57" s="114" t="s">
        <v>37</v>
      </c>
      <c r="P57" s="114" t="s">
        <v>37</v>
      </c>
      <c r="Q57" s="47" t="s">
        <v>37</v>
      </c>
      <c r="R57" s="130" t="s">
        <v>37</v>
      </c>
    </row>
    <row r="58" spans="1:21" ht="24" x14ac:dyDescent="0.2">
      <c r="A58" s="115"/>
      <c r="B58" s="109" t="s">
        <v>38</v>
      </c>
      <c r="C58" s="110" t="s">
        <v>37</v>
      </c>
      <c r="D58" s="110" t="s">
        <v>37</v>
      </c>
      <c r="E58" s="110" t="s">
        <v>37</v>
      </c>
      <c r="F58" s="110"/>
      <c r="G58" s="111"/>
      <c r="H58" s="111"/>
      <c r="I58" s="111"/>
      <c r="J58" s="112" t="s">
        <v>37</v>
      </c>
      <c r="K58" s="113" t="s">
        <v>37</v>
      </c>
      <c r="L58" s="114" t="s">
        <v>37</v>
      </c>
      <c r="M58" s="114" t="s">
        <v>37</v>
      </c>
      <c r="N58" s="114" t="s">
        <v>37</v>
      </c>
      <c r="O58" s="114" t="s">
        <v>37</v>
      </c>
      <c r="P58" s="114" t="s">
        <v>37</v>
      </c>
      <c r="Q58" s="47" t="s">
        <v>37</v>
      </c>
      <c r="R58" s="130" t="s">
        <v>37</v>
      </c>
    </row>
    <row r="59" spans="1:21" x14ac:dyDescent="0.2">
      <c r="A59" s="115"/>
      <c r="B59" s="109" t="s">
        <v>39</v>
      </c>
      <c r="C59" s="110" t="s">
        <v>37</v>
      </c>
      <c r="D59" s="110" t="s">
        <v>37</v>
      </c>
      <c r="E59" s="110" t="s">
        <v>37</v>
      </c>
      <c r="F59" s="110"/>
      <c r="G59" s="111"/>
      <c r="H59" s="111"/>
      <c r="I59" s="111"/>
      <c r="J59" s="112" t="s">
        <v>37</v>
      </c>
      <c r="K59" s="113" t="s">
        <v>37</v>
      </c>
      <c r="L59" s="114" t="s">
        <v>37</v>
      </c>
      <c r="M59" s="114" t="s">
        <v>37</v>
      </c>
      <c r="N59" s="114" t="s">
        <v>37</v>
      </c>
      <c r="O59" s="114" t="s">
        <v>37</v>
      </c>
      <c r="P59" s="114" t="s">
        <v>37</v>
      </c>
      <c r="Q59" s="47" t="s">
        <v>37</v>
      </c>
      <c r="R59" s="130" t="s">
        <v>37</v>
      </c>
    </row>
    <row r="60" spans="1:21" ht="24" x14ac:dyDescent="0.2">
      <c r="A60" s="115"/>
      <c r="B60" s="109" t="s">
        <v>40</v>
      </c>
      <c r="C60" s="110" t="s">
        <v>37</v>
      </c>
      <c r="D60" s="110" t="s">
        <v>37</v>
      </c>
      <c r="E60" s="110" t="s">
        <v>37</v>
      </c>
      <c r="F60" s="110"/>
      <c r="G60" s="111"/>
      <c r="H60" s="111"/>
      <c r="I60" s="111"/>
      <c r="J60" s="112" t="s">
        <v>37</v>
      </c>
      <c r="K60" s="113" t="s">
        <v>37</v>
      </c>
      <c r="L60" s="114" t="s">
        <v>37</v>
      </c>
      <c r="M60" s="114" t="s">
        <v>37</v>
      </c>
      <c r="N60" s="114" t="s">
        <v>37</v>
      </c>
      <c r="O60" s="114" t="s">
        <v>37</v>
      </c>
      <c r="P60" s="114" t="s">
        <v>37</v>
      </c>
      <c r="Q60" s="47" t="s">
        <v>37</v>
      </c>
      <c r="R60" s="130" t="s">
        <v>37</v>
      </c>
    </row>
    <row r="61" spans="1:21" x14ac:dyDescent="0.2">
      <c r="A61" s="115"/>
      <c r="B61" s="109" t="s">
        <v>41</v>
      </c>
      <c r="C61" s="110" t="s">
        <v>37</v>
      </c>
      <c r="D61" s="110" t="s">
        <v>37</v>
      </c>
      <c r="E61" s="110" t="s">
        <v>37</v>
      </c>
      <c r="F61" s="110"/>
      <c r="G61" s="111"/>
      <c r="H61" s="111"/>
      <c r="I61" s="111"/>
      <c r="J61" s="112" t="s">
        <v>37</v>
      </c>
      <c r="K61" s="113" t="s">
        <v>37</v>
      </c>
      <c r="L61" s="114" t="s">
        <v>37</v>
      </c>
      <c r="M61" s="114" t="s">
        <v>37</v>
      </c>
      <c r="N61" s="114" t="s">
        <v>37</v>
      </c>
      <c r="O61" s="114" t="s">
        <v>37</v>
      </c>
      <c r="P61" s="114" t="s">
        <v>37</v>
      </c>
      <c r="Q61" s="47" t="s">
        <v>37</v>
      </c>
      <c r="R61" s="130" t="s">
        <v>37</v>
      </c>
    </row>
    <row r="62" spans="1:21" x14ac:dyDescent="0.2">
      <c r="A62" s="115"/>
      <c r="B62" s="109" t="s">
        <v>42</v>
      </c>
      <c r="C62" s="110" t="s">
        <v>37</v>
      </c>
      <c r="D62" s="110" t="s">
        <v>37</v>
      </c>
      <c r="E62" s="110" t="s">
        <v>37</v>
      </c>
      <c r="F62" s="110"/>
      <c r="G62" s="111"/>
      <c r="H62" s="111"/>
      <c r="I62" s="111"/>
      <c r="J62" s="112" t="s">
        <v>37</v>
      </c>
      <c r="K62" s="113" t="s">
        <v>37</v>
      </c>
      <c r="L62" s="114" t="s">
        <v>37</v>
      </c>
      <c r="M62" s="114" t="s">
        <v>37</v>
      </c>
      <c r="N62" s="114" t="s">
        <v>37</v>
      </c>
      <c r="O62" s="114" t="s">
        <v>37</v>
      </c>
      <c r="P62" s="114" t="s">
        <v>37</v>
      </c>
      <c r="Q62" s="47" t="s">
        <v>37</v>
      </c>
      <c r="R62" s="130" t="s">
        <v>37</v>
      </c>
    </row>
    <row r="63" spans="1:21" x14ac:dyDescent="0.2">
      <c r="A63" s="115"/>
      <c r="B63" s="109" t="s">
        <v>43</v>
      </c>
      <c r="C63" s="110" t="s">
        <v>37</v>
      </c>
      <c r="D63" s="110" t="s">
        <v>37</v>
      </c>
      <c r="E63" s="110" t="s">
        <v>37</v>
      </c>
      <c r="F63" s="110"/>
      <c r="G63" s="111"/>
      <c r="H63" s="111"/>
      <c r="I63" s="111"/>
      <c r="J63" s="112" t="s">
        <v>37</v>
      </c>
      <c r="K63" s="113" t="s">
        <v>37</v>
      </c>
      <c r="L63" s="114" t="s">
        <v>37</v>
      </c>
      <c r="M63" s="114" t="s">
        <v>37</v>
      </c>
      <c r="N63" s="114" t="s">
        <v>37</v>
      </c>
      <c r="O63" s="114" t="s">
        <v>37</v>
      </c>
      <c r="P63" s="114" t="s">
        <v>37</v>
      </c>
      <c r="Q63" s="47" t="s">
        <v>37</v>
      </c>
      <c r="R63" s="130" t="s">
        <v>37</v>
      </c>
    </row>
    <row r="64" spans="1:21" ht="26.25" customHeight="1" x14ac:dyDescent="0.2">
      <c r="A64" s="392" t="s">
        <v>1393</v>
      </c>
      <c r="B64" s="349" t="s">
        <v>583</v>
      </c>
      <c r="C64" s="352" t="s">
        <v>584</v>
      </c>
      <c r="D64" s="352" t="s">
        <v>585</v>
      </c>
      <c r="E64" s="431" t="s">
        <v>45</v>
      </c>
      <c r="F64" s="389">
        <f>SUM(F67:F73)</f>
        <v>79.599999999999994</v>
      </c>
      <c r="G64" s="346">
        <f>SUM(G67:G73)</f>
        <v>59.9</v>
      </c>
      <c r="H64" s="346">
        <f>SUM(H67:H73)</f>
        <v>62.9</v>
      </c>
      <c r="I64" s="346">
        <f>SUM(I67:I73)</f>
        <v>66</v>
      </c>
      <c r="J64" s="355" t="s">
        <v>586</v>
      </c>
      <c r="K64" s="119" t="s">
        <v>580</v>
      </c>
      <c r="L64" s="106" t="s">
        <v>1683</v>
      </c>
      <c r="M64" s="107" t="s">
        <v>44</v>
      </c>
      <c r="N64" s="234" t="s">
        <v>144</v>
      </c>
      <c r="O64" s="234" t="s">
        <v>144</v>
      </c>
      <c r="P64" s="235" t="s">
        <v>144</v>
      </c>
      <c r="Q64" s="464" t="s">
        <v>1422</v>
      </c>
      <c r="R64" s="340">
        <f>(G64-F64)/F64</f>
        <v>-0.24748743718592961</v>
      </c>
      <c r="S64" s="459"/>
      <c r="T64" s="459"/>
      <c r="U64" s="459"/>
    </row>
    <row r="65" spans="1:21" ht="35.25" customHeight="1" x14ac:dyDescent="0.2">
      <c r="A65" s="393"/>
      <c r="B65" s="350"/>
      <c r="C65" s="353"/>
      <c r="D65" s="353"/>
      <c r="E65" s="472"/>
      <c r="F65" s="390"/>
      <c r="G65" s="347"/>
      <c r="H65" s="347"/>
      <c r="I65" s="347"/>
      <c r="J65" s="356"/>
      <c r="K65" s="119" t="s">
        <v>582</v>
      </c>
      <c r="L65" s="106" t="s">
        <v>1684</v>
      </c>
      <c r="M65" s="107" t="s">
        <v>44</v>
      </c>
      <c r="N65" s="234" t="s">
        <v>573</v>
      </c>
      <c r="O65" s="234" t="s">
        <v>573</v>
      </c>
      <c r="P65" s="235" t="s">
        <v>573</v>
      </c>
      <c r="Q65" s="474"/>
      <c r="R65" s="341"/>
      <c r="S65" s="143" t="s">
        <v>1355</v>
      </c>
    </row>
    <row r="66" spans="1:21" ht="35.25" customHeight="1" x14ac:dyDescent="0.2">
      <c r="A66" s="394"/>
      <c r="B66" s="351"/>
      <c r="C66" s="354"/>
      <c r="D66" s="354"/>
      <c r="E66" s="432"/>
      <c r="F66" s="391"/>
      <c r="G66" s="348"/>
      <c r="H66" s="348"/>
      <c r="I66" s="348"/>
      <c r="J66" s="357"/>
      <c r="K66" s="119" t="s">
        <v>1395</v>
      </c>
      <c r="L66" s="106" t="s">
        <v>591</v>
      </c>
      <c r="M66" s="107" t="s">
        <v>44</v>
      </c>
      <c r="N66" s="234" t="s">
        <v>259</v>
      </c>
      <c r="O66" s="234" t="s">
        <v>259</v>
      </c>
      <c r="P66" s="235" t="s">
        <v>259</v>
      </c>
      <c r="Q66" s="465"/>
      <c r="R66" s="473"/>
      <c r="S66" s="330" t="s">
        <v>1246</v>
      </c>
      <c r="T66" s="331"/>
      <c r="U66" s="331"/>
    </row>
    <row r="67" spans="1:21" ht="24" x14ac:dyDescent="0.2">
      <c r="A67" s="108"/>
      <c r="B67" s="109" t="s">
        <v>36</v>
      </c>
      <c r="C67" s="110" t="s">
        <v>37</v>
      </c>
      <c r="D67" s="110" t="s">
        <v>37</v>
      </c>
      <c r="E67" s="110" t="s">
        <v>37</v>
      </c>
      <c r="F67" s="110"/>
      <c r="G67" s="111"/>
      <c r="H67" s="111"/>
      <c r="I67" s="111"/>
      <c r="J67" s="112" t="s">
        <v>37</v>
      </c>
      <c r="K67" s="113" t="s">
        <v>37</v>
      </c>
      <c r="L67" s="114" t="s">
        <v>37</v>
      </c>
      <c r="M67" s="114" t="s">
        <v>37</v>
      </c>
      <c r="N67" s="114" t="s">
        <v>37</v>
      </c>
      <c r="O67" s="114" t="s">
        <v>37</v>
      </c>
      <c r="P67" s="114" t="s">
        <v>37</v>
      </c>
      <c r="Q67" s="47" t="s">
        <v>37</v>
      </c>
      <c r="R67" s="130" t="s">
        <v>37</v>
      </c>
    </row>
    <row r="68" spans="1:21" ht="24" x14ac:dyDescent="0.2">
      <c r="A68" s="115"/>
      <c r="B68" s="109" t="s">
        <v>38</v>
      </c>
      <c r="C68" s="110" t="s">
        <v>37</v>
      </c>
      <c r="D68" s="110" t="s">
        <v>37</v>
      </c>
      <c r="E68" s="110" t="s">
        <v>37</v>
      </c>
      <c r="F68" s="164">
        <v>79.599999999999994</v>
      </c>
      <c r="G68" s="111">
        <v>59.9</v>
      </c>
      <c r="H68" s="111">
        <v>62.9</v>
      </c>
      <c r="I68" s="111">
        <v>66</v>
      </c>
      <c r="J68" s="112" t="s">
        <v>37</v>
      </c>
      <c r="K68" s="113" t="s">
        <v>37</v>
      </c>
      <c r="L68" s="114" t="s">
        <v>37</v>
      </c>
      <c r="M68" s="114" t="s">
        <v>37</v>
      </c>
      <c r="N68" s="114" t="s">
        <v>37</v>
      </c>
      <c r="O68" s="114" t="s">
        <v>37</v>
      </c>
      <c r="P68" s="114" t="s">
        <v>37</v>
      </c>
      <c r="Q68" s="47" t="s">
        <v>37</v>
      </c>
      <c r="R68" s="130" t="s">
        <v>37</v>
      </c>
    </row>
    <row r="69" spans="1:21" x14ac:dyDescent="0.2">
      <c r="A69" s="115"/>
      <c r="B69" s="109" t="s">
        <v>39</v>
      </c>
      <c r="C69" s="110" t="s">
        <v>37</v>
      </c>
      <c r="D69" s="110" t="s">
        <v>37</v>
      </c>
      <c r="E69" s="110" t="s">
        <v>37</v>
      </c>
      <c r="F69" s="110"/>
      <c r="G69" s="111"/>
      <c r="H69" s="111"/>
      <c r="I69" s="111"/>
      <c r="J69" s="112" t="s">
        <v>37</v>
      </c>
      <c r="K69" s="113" t="s">
        <v>37</v>
      </c>
      <c r="L69" s="114" t="s">
        <v>37</v>
      </c>
      <c r="M69" s="114" t="s">
        <v>37</v>
      </c>
      <c r="N69" s="114" t="s">
        <v>37</v>
      </c>
      <c r="O69" s="114" t="s">
        <v>37</v>
      </c>
      <c r="P69" s="114" t="s">
        <v>37</v>
      </c>
      <c r="Q69" s="47" t="s">
        <v>37</v>
      </c>
      <c r="R69" s="130" t="s">
        <v>37</v>
      </c>
    </row>
    <row r="70" spans="1:21" ht="24" x14ac:dyDescent="0.2">
      <c r="A70" s="115"/>
      <c r="B70" s="109" t="s">
        <v>40</v>
      </c>
      <c r="C70" s="110" t="s">
        <v>37</v>
      </c>
      <c r="D70" s="110" t="s">
        <v>37</v>
      </c>
      <c r="E70" s="110" t="s">
        <v>37</v>
      </c>
      <c r="F70" s="110"/>
      <c r="G70" s="111"/>
      <c r="H70" s="111"/>
      <c r="I70" s="111"/>
      <c r="J70" s="112" t="s">
        <v>37</v>
      </c>
      <c r="K70" s="113" t="s">
        <v>37</v>
      </c>
      <c r="L70" s="114" t="s">
        <v>37</v>
      </c>
      <c r="M70" s="114" t="s">
        <v>37</v>
      </c>
      <c r="N70" s="114" t="s">
        <v>37</v>
      </c>
      <c r="O70" s="114" t="s">
        <v>37</v>
      </c>
      <c r="P70" s="114" t="s">
        <v>37</v>
      </c>
      <c r="Q70" s="47" t="s">
        <v>37</v>
      </c>
      <c r="R70" s="130" t="s">
        <v>37</v>
      </c>
    </row>
    <row r="71" spans="1:21" x14ac:dyDescent="0.2">
      <c r="A71" s="115"/>
      <c r="B71" s="109" t="s">
        <v>41</v>
      </c>
      <c r="C71" s="110" t="s">
        <v>37</v>
      </c>
      <c r="D71" s="110" t="s">
        <v>37</v>
      </c>
      <c r="E71" s="110" t="s">
        <v>37</v>
      </c>
      <c r="F71" s="110"/>
      <c r="G71" s="111"/>
      <c r="H71" s="111"/>
      <c r="I71" s="111"/>
      <c r="J71" s="112" t="s">
        <v>37</v>
      </c>
      <c r="K71" s="113" t="s">
        <v>37</v>
      </c>
      <c r="L71" s="114" t="s">
        <v>37</v>
      </c>
      <c r="M71" s="114" t="s">
        <v>37</v>
      </c>
      <c r="N71" s="114" t="s">
        <v>37</v>
      </c>
      <c r="O71" s="114" t="s">
        <v>37</v>
      </c>
      <c r="P71" s="114" t="s">
        <v>37</v>
      </c>
      <c r="Q71" s="47" t="s">
        <v>37</v>
      </c>
      <c r="R71" s="130" t="s">
        <v>37</v>
      </c>
    </row>
    <row r="72" spans="1:21" x14ac:dyDescent="0.2">
      <c r="A72" s="115"/>
      <c r="B72" s="109" t="s">
        <v>42</v>
      </c>
      <c r="C72" s="110" t="s">
        <v>37</v>
      </c>
      <c r="D72" s="110" t="s">
        <v>37</v>
      </c>
      <c r="E72" s="110" t="s">
        <v>37</v>
      </c>
      <c r="F72" s="110"/>
      <c r="G72" s="111"/>
      <c r="H72" s="111"/>
      <c r="I72" s="111"/>
      <c r="J72" s="112" t="s">
        <v>37</v>
      </c>
      <c r="K72" s="113" t="s">
        <v>37</v>
      </c>
      <c r="L72" s="114" t="s">
        <v>37</v>
      </c>
      <c r="M72" s="114" t="s">
        <v>37</v>
      </c>
      <c r="N72" s="114" t="s">
        <v>37</v>
      </c>
      <c r="O72" s="114" t="s">
        <v>37</v>
      </c>
      <c r="P72" s="114" t="s">
        <v>37</v>
      </c>
      <c r="Q72" s="47" t="s">
        <v>37</v>
      </c>
      <c r="R72" s="130" t="s">
        <v>37</v>
      </c>
    </row>
    <row r="73" spans="1:21" x14ac:dyDescent="0.2">
      <c r="A73" s="115"/>
      <c r="B73" s="109" t="s">
        <v>43</v>
      </c>
      <c r="C73" s="110" t="s">
        <v>37</v>
      </c>
      <c r="D73" s="110" t="s">
        <v>37</v>
      </c>
      <c r="E73" s="110" t="s">
        <v>37</v>
      </c>
      <c r="F73" s="110"/>
      <c r="G73" s="111"/>
      <c r="H73" s="111"/>
      <c r="I73" s="111"/>
      <c r="J73" s="112" t="s">
        <v>37</v>
      </c>
      <c r="K73" s="113" t="s">
        <v>37</v>
      </c>
      <c r="L73" s="114" t="s">
        <v>37</v>
      </c>
      <c r="M73" s="114" t="s">
        <v>37</v>
      </c>
      <c r="N73" s="114" t="s">
        <v>37</v>
      </c>
      <c r="O73" s="114" t="s">
        <v>37</v>
      </c>
      <c r="P73" s="114" t="s">
        <v>37</v>
      </c>
      <c r="Q73" s="47"/>
      <c r="R73" s="130" t="s">
        <v>37</v>
      </c>
      <c r="S73" s="412"/>
      <c r="T73" s="413"/>
      <c r="U73" s="413"/>
    </row>
    <row r="74" spans="1:21" ht="26.25" customHeight="1" x14ac:dyDescent="0.2">
      <c r="A74" s="424" t="s">
        <v>1299</v>
      </c>
      <c r="B74" s="349" t="s">
        <v>592</v>
      </c>
      <c r="C74" s="352" t="s">
        <v>593</v>
      </c>
      <c r="D74" s="352" t="s">
        <v>594</v>
      </c>
      <c r="E74" s="352" t="s">
        <v>595</v>
      </c>
      <c r="F74" s="389">
        <f>SUM(F78:F84)</f>
        <v>84.8</v>
      </c>
      <c r="G74" s="346">
        <f>SUM(G78:G84)</f>
        <v>112.4</v>
      </c>
      <c r="H74" s="346">
        <f>SUM(H78:H84)</f>
        <v>113.4</v>
      </c>
      <c r="I74" s="346">
        <f>SUM(I78:I84)</f>
        <v>119</v>
      </c>
      <c r="J74" s="355" t="s">
        <v>598</v>
      </c>
      <c r="K74" s="119" t="s">
        <v>587</v>
      </c>
      <c r="L74" s="106" t="s">
        <v>596</v>
      </c>
      <c r="M74" s="107" t="s">
        <v>124</v>
      </c>
      <c r="N74" s="234" t="s">
        <v>597</v>
      </c>
      <c r="O74" s="234" t="s">
        <v>597</v>
      </c>
      <c r="P74" s="235" t="s">
        <v>597</v>
      </c>
      <c r="Q74" s="466" t="s">
        <v>1421</v>
      </c>
      <c r="R74" s="340">
        <f>(G74-F74)/F74</f>
        <v>0.32547169811320764</v>
      </c>
      <c r="S74" s="459"/>
      <c r="T74" s="459"/>
      <c r="U74" s="459"/>
    </row>
    <row r="75" spans="1:21" ht="26.25" customHeight="1" x14ac:dyDescent="0.2">
      <c r="A75" s="446"/>
      <c r="B75" s="350"/>
      <c r="C75" s="353"/>
      <c r="D75" s="353"/>
      <c r="E75" s="353"/>
      <c r="F75" s="390"/>
      <c r="G75" s="347"/>
      <c r="H75" s="347"/>
      <c r="I75" s="347"/>
      <c r="J75" s="356"/>
      <c r="K75" s="119" t="s">
        <v>588</v>
      </c>
      <c r="L75" s="106" t="s">
        <v>600</v>
      </c>
      <c r="M75" s="107" t="s">
        <v>124</v>
      </c>
      <c r="N75" s="234" t="s">
        <v>533</v>
      </c>
      <c r="O75" s="234" t="s">
        <v>533</v>
      </c>
      <c r="P75" s="235" t="s">
        <v>533</v>
      </c>
      <c r="Q75" s="467"/>
      <c r="R75" s="341"/>
      <c r="S75" s="412"/>
      <c r="T75" s="413"/>
      <c r="U75" s="413"/>
    </row>
    <row r="76" spans="1:21" ht="26.25" customHeight="1" x14ac:dyDescent="0.2">
      <c r="A76" s="446"/>
      <c r="B76" s="350"/>
      <c r="C76" s="353"/>
      <c r="D76" s="353"/>
      <c r="E76" s="353"/>
      <c r="F76" s="390"/>
      <c r="G76" s="347"/>
      <c r="H76" s="347"/>
      <c r="I76" s="347"/>
      <c r="J76" s="356"/>
      <c r="K76" s="119" t="s">
        <v>589</v>
      </c>
      <c r="L76" s="106" t="s">
        <v>602</v>
      </c>
      <c r="M76" s="107" t="s">
        <v>44</v>
      </c>
      <c r="N76" s="234" t="s">
        <v>367</v>
      </c>
      <c r="O76" s="234" t="s">
        <v>367</v>
      </c>
      <c r="P76" s="235" t="s">
        <v>367</v>
      </c>
      <c r="Q76" s="467"/>
      <c r="R76" s="341"/>
      <c r="S76" s="412"/>
      <c r="T76" s="413"/>
      <c r="U76" s="413"/>
    </row>
    <row r="77" spans="1:21" ht="39.75" customHeight="1" x14ac:dyDescent="0.2">
      <c r="A77" s="425"/>
      <c r="B77" s="350"/>
      <c r="C77" s="353"/>
      <c r="D77" s="353"/>
      <c r="E77" s="353"/>
      <c r="F77" s="390"/>
      <c r="G77" s="347"/>
      <c r="H77" s="347"/>
      <c r="I77" s="347"/>
      <c r="J77" s="356"/>
      <c r="K77" s="119" t="s">
        <v>590</v>
      </c>
      <c r="L77" s="106" t="s">
        <v>1300</v>
      </c>
      <c r="M77" s="107" t="s">
        <v>44</v>
      </c>
      <c r="N77" s="234" t="s">
        <v>144</v>
      </c>
      <c r="O77" s="234" t="s">
        <v>144</v>
      </c>
      <c r="P77" s="235" t="s">
        <v>144</v>
      </c>
      <c r="Q77" s="467"/>
      <c r="R77" s="341"/>
      <c r="S77" s="143"/>
    </row>
    <row r="78" spans="1:21" ht="24" x14ac:dyDescent="0.2">
      <c r="A78" s="108"/>
      <c r="B78" s="109" t="s">
        <v>36</v>
      </c>
      <c r="C78" s="110" t="s">
        <v>37</v>
      </c>
      <c r="D78" s="110" t="s">
        <v>37</v>
      </c>
      <c r="E78" s="110" t="s">
        <v>37</v>
      </c>
      <c r="F78" s="110"/>
      <c r="G78" s="111"/>
      <c r="H78" s="111"/>
      <c r="I78" s="111"/>
      <c r="J78" s="112" t="s">
        <v>37</v>
      </c>
      <c r="K78" s="113" t="s">
        <v>37</v>
      </c>
      <c r="L78" s="114" t="s">
        <v>37</v>
      </c>
      <c r="M78" s="114" t="s">
        <v>37</v>
      </c>
      <c r="N78" s="114" t="s">
        <v>37</v>
      </c>
      <c r="O78" s="114" t="s">
        <v>37</v>
      </c>
      <c r="P78" s="114" t="s">
        <v>37</v>
      </c>
      <c r="Q78" s="47" t="s">
        <v>37</v>
      </c>
      <c r="R78" s="130" t="s">
        <v>37</v>
      </c>
    </row>
    <row r="79" spans="1:21" ht="24" x14ac:dyDescent="0.2">
      <c r="A79" s="115"/>
      <c r="B79" s="109" t="s">
        <v>38</v>
      </c>
      <c r="C79" s="110" t="s">
        <v>37</v>
      </c>
      <c r="D79" s="110" t="s">
        <v>37</v>
      </c>
      <c r="E79" s="110" t="s">
        <v>37</v>
      </c>
      <c r="F79" s="164">
        <v>84.8</v>
      </c>
      <c r="G79" s="111">
        <v>108</v>
      </c>
      <c r="H79" s="111">
        <v>113.4</v>
      </c>
      <c r="I79" s="111">
        <v>119</v>
      </c>
      <c r="J79" s="112" t="s">
        <v>37</v>
      </c>
      <c r="K79" s="113" t="s">
        <v>37</v>
      </c>
      <c r="L79" s="114" t="s">
        <v>37</v>
      </c>
      <c r="M79" s="114" t="s">
        <v>37</v>
      </c>
      <c r="N79" s="114" t="s">
        <v>37</v>
      </c>
      <c r="O79" s="114" t="s">
        <v>37</v>
      </c>
      <c r="P79" s="114" t="s">
        <v>37</v>
      </c>
      <c r="Q79" s="47" t="s">
        <v>37</v>
      </c>
      <c r="R79" s="130" t="s">
        <v>37</v>
      </c>
    </row>
    <row r="80" spans="1:21" x14ac:dyDescent="0.2">
      <c r="A80" s="115"/>
      <c r="B80" s="109" t="s">
        <v>39</v>
      </c>
      <c r="C80" s="110" t="s">
        <v>37</v>
      </c>
      <c r="D80" s="110" t="s">
        <v>37</v>
      </c>
      <c r="E80" s="110" t="s">
        <v>37</v>
      </c>
      <c r="F80" s="110"/>
      <c r="G80" s="111"/>
      <c r="H80" s="111"/>
      <c r="I80" s="111"/>
      <c r="J80" s="112" t="s">
        <v>37</v>
      </c>
      <c r="K80" s="113" t="s">
        <v>37</v>
      </c>
      <c r="L80" s="114" t="s">
        <v>37</v>
      </c>
      <c r="M80" s="114" t="s">
        <v>37</v>
      </c>
      <c r="N80" s="114" t="s">
        <v>37</v>
      </c>
      <c r="O80" s="114" t="s">
        <v>37</v>
      </c>
      <c r="P80" s="114" t="s">
        <v>37</v>
      </c>
      <c r="Q80" s="47" t="s">
        <v>37</v>
      </c>
      <c r="R80" s="130" t="s">
        <v>37</v>
      </c>
    </row>
    <row r="81" spans="1:21" ht="24" x14ac:dyDescent="0.2">
      <c r="A81" s="115"/>
      <c r="B81" s="109" t="s">
        <v>40</v>
      </c>
      <c r="C81" s="110" t="s">
        <v>37</v>
      </c>
      <c r="D81" s="110" t="s">
        <v>37</v>
      </c>
      <c r="E81" s="110" t="s">
        <v>37</v>
      </c>
      <c r="F81" s="110"/>
      <c r="G81" s="111"/>
      <c r="H81" s="111"/>
      <c r="I81" s="111"/>
      <c r="J81" s="112" t="s">
        <v>37</v>
      </c>
      <c r="K81" s="113" t="s">
        <v>37</v>
      </c>
      <c r="L81" s="114" t="s">
        <v>37</v>
      </c>
      <c r="M81" s="114" t="s">
        <v>37</v>
      </c>
      <c r="N81" s="114" t="s">
        <v>37</v>
      </c>
      <c r="O81" s="114" t="s">
        <v>37</v>
      </c>
      <c r="P81" s="114" t="s">
        <v>37</v>
      </c>
      <c r="Q81" s="47" t="s">
        <v>37</v>
      </c>
      <c r="R81" s="130" t="s">
        <v>37</v>
      </c>
    </row>
    <row r="82" spans="1:21" x14ac:dyDescent="0.2">
      <c r="A82" s="115"/>
      <c r="B82" s="109" t="s">
        <v>41</v>
      </c>
      <c r="C82" s="110" t="s">
        <v>37</v>
      </c>
      <c r="D82" s="110" t="s">
        <v>37</v>
      </c>
      <c r="E82" s="110" t="s">
        <v>37</v>
      </c>
      <c r="F82" s="110"/>
      <c r="G82" s="111"/>
      <c r="H82" s="111"/>
      <c r="I82" s="111"/>
      <c r="J82" s="112" t="s">
        <v>37</v>
      </c>
      <c r="K82" s="113" t="s">
        <v>37</v>
      </c>
      <c r="L82" s="114" t="s">
        <v>37</v>
      </c>
      <c r="M82" s="114" t="s">
        <v>37</v>
      </c>
      <c r="N82" s="114" t="s">
        <v>37</v>
      </c>
      <c r="O82" s="114" t="s">
        <v>37</v>
      </c>
      <c r="P82" s="114" t="s">
        <v>37</v>
      </c>
      <c r="Q82" s="47" t="s">
        <v>37</v>
      </c>
      <c r="R82" s="130" t="s">
        <v>37</v>
      </c>
    </row>
    <row r="83" spans="1:21" x14ac:dyDescent="0.2">
      <c r="A83" s="115"/>
      <c r="B83" s="109" t="s">
        <v>42</v>
      </c>
      <c r="C83" s="110" t="s">
        <v>37</v>
      </c>
      <c r="D83" s="110" t="s">
        <v>37</v>
      </c>
      <c r="E83" s="110" t="s">
        <v>37</v>
      </c>
      <c r="F83" s="110"/>
      <c r="G83" s="111"/>
      <c r="H83" s="111"/>
      <c r="I83" s="111"/>
      <c r="J83" s="112" t="s">
        <v>37</v>
      </c>
      <c r="K83" s="113" t="s">
        <v>37</v>
      </c>
      <c r="L83" s="114" t="s">
        <v>37</v>
      </c>
      <c r="M83" s="114" t="s">
        <v>37</v>
      </c>
      <c r="N83" s="114" t="s">
        <v>37</v>
      </c>
      <c r="O83" s="114" t="s">
        <v>37</v>
      </c>
      <c r="P83" s="114" t="s">
        <v>37</v>
      </c>
      <c r="Q83" s="47" t="s">
        <v>37</v>
      </c>
      <c r="R83" s="130" t="s">
        <v>37</v>
      </c>
    </row>
    <row r="84" spans="1:21" x14ac:dyDescent="0.2">
      <c r="A84" s="115"/>
      <c r="B84" s="109" t="s">
        <v>43</v>
      </c>
      <c r="C84" s="110" t="s">
        <v>37</v>
      </c>
      <c r="D84" s="110" t="s">
        <v>37</v>
      </c>
      <c r="E84" s="110" t="s">
        <v>37</v>
      </c>
      <c r="F84" s="110"/>
      <c r="G84" s="111">
        <v>4.4000000000000004</v>
      </c>
      <c r="H84" s="111"/>
      <c r="I84" s="111"/>
      <c r="J84" s="112" t="s">
        <v>37</v>
      </c>
      <c r="K84" s="113" t="s">
        <v>37</v>
      </c>
      <c r="L84" s="114" t="s">
        <v>37</v>
      </c>
      <c r="M84" s="114" t="s">
        <v>37</v>
      </c>
      <c r="N84" s="114" t="s">
        <v>37</v>
      </c>
      <c r="O84" s="114" t="s">
        <v>37</v>
      </c>
      <c r="P84" s="114" t="s">
        <v>37</v>
      </c>
      <c r="Q84" s="47" t="s">
        <v>37</v>
      </c>
      <c r="R84" s="130" t="s">
        <v>37</v>
      </c>
    </row>
    <row r="85" spans="1:21" ht="24.75" customHeight="1" x14ac:dyDescent="0.2">
      <c r="A85" s="424" t="s">
        <v>1392</v>
      </c>
      <c r="B85" s="349" t="s">
        <v>605</v>
      </c>
      <c r="C85" s="352" t="s">
        <v>606</v>
      </c>
      <c r="D85" s="352">
        <v>10</v>
      </c>
      <c r="E85" s="352" t="s">
        <v>607</v>
      </c>
      <c r="F85" s="389">
        <f>SUM(F90:F96)</f>
        <v>177.3</v>
      </c>
      <c r="G85" s="346">
        <f>SUM(G90:G96)</f>
        <v>200.7</v>
      </c>
      <c r="H85" s="346">
        <f>SUM(H90:H96)</f>
        <v>210.2</v>
      </c>
      <c r="I85" s="346">
        <f>SUM(I90:I96)</f>
        <v>220.2</v>
      </c>
      <c r="J85" s="355" t="s">
        <v>1417</v>
      </c>
      <c r="K85" s="119" t="s">
        <v>1415</v>
      </c>
      <c r="L85" s="106" t="s">
        <v>609</v>
      </c>
      <c r="M85" s="107" t="s">
        <v>124</v>
      </c>
      <c r="N85" s="234" t="s">
        <v>373</v>
      </c>
      <c r="O85" s="234" t="s">
        <v>373</v>
      </c>
      <c r="P85" s="235" t="s">
        <v>373</v>
      </c>
      <c r="Q85" s="466" t="s">
        <v>1423</v>
      </c>
      <c r="R85" s="340">
        <f>(G85-F85)/F85</f>
        <v>0.13197969543147195</v>
      </c>
      <c r="S85" s="459"/>
      <c r="T85" s="459"/>
      <c r="U85" s="459"/>
    </row>
    <row r="86" spans="1:21" ht="24" x14ac:dyDescent="0.2">
      <c r="A86" s="446"/>
      <c r="B86" s="350"/>
      <c r="C86" s="353"/>
      <c r="D86" s="353"/>
      <c r="E86" s="353"/>
      <c r="F86" s="390"/>
      <c r="G86" s="347"/>
      <c r="H86" s="347"/>
      <c r="I86" s="347"/>
      <c r="J86" s="356"/>
      <c r="K86" s="119" t="s">
        <v>599</v>
      </c>
      <c r="L86" s="106" t="s">
        <v>610</v>
      </c>
      <c r="M86" s="107" t="s">
        <v>124</v>
      </c>
      <c r="N86" s="234" t="s">
        <v>108</v>
      </c>
      <c r="O86" s="234" t="s">
        <v>108</v>
      </c>
      <c r="P86" s="235" t="s">
        <v>108</v>
      </c>
      <c r="Q86" s="467"/>
      <c r="R86" s="341"/>
      <c r="S86" s="412"/>
      <c r="T86" s="413"/>
      <c r="U86" s="413"/>
    </row>
    <row r="87" spans="1:21" ht="36" x14ac:dyDescent="0.2">
      <c r="A87" s="446"/>
      <c r="B87" s="350"/>
      <c r="C87" s="353"/>
      <c r="D87" s="353"/>
      <c r="E87" s="353"/>
      <c r="F87" s="390"/>
      <c r="G87" s="347"/>
      <c r="H87" s="347"/>
      <c r="I87" s="347"/>
      <c r="J87" s="356"/>
      <c r="K87" s="119" t="s">
        <v>601</v>
      </c>
      <c r="L87" s="106" t="s">
        <v>611</v>
      </c>
      <c r="M87" s="107" t="s">
        <v>124</v>
      </c>
      <c r="N87" s="234" t="s">
        <v>612</v>
      </c>
      <c r="O87" s="234" t="s">
        <v>612</v>
      </c>
      <c r="P87" s="235" t="s">
        <v>612</v>
      </c>
      <c r="Q87" s="467"/>
      <c r="R87" s="341"/>
      <c r="S87" s="412"/>
      <c r="T87" s="413"/>
      <c r="U87" s="413"/>
    </row>
    <row r="88" spans="1:21" ht="36" x14ac:dyDescent="0.2">
      <c r="A88" s="446"/>
      <c r="B88" s="350"/>
      <c r="C88" s="353"/>
      <c r="D88" s="353"/>
      <c r="E88" s="353"/>
      <c r="F88" s="390"/>
      <c r="G88" s="347"/>
      <c r="H88" s="347"/>
      <c r="I88" s="347"/>
      <c r="J88" s="356"/>
      <c r="K88" s="119" t="s">
        <v>603</v>
      </c>
      <c r="L88" s="106" t="s">
        <v>613</v>
      </c>
      <c r="M88" s="107" t="s">
        <v>44</v>
      </c>
      <c r="N88" s="234" t="s">
        <v>52</v>
      </c>
      <c r="O88" s="234" t="s">
        <v>52</v>
      </c>
      <c r="P88" s="235" t="s">
        <v>52</v>
      </c>
      <c r="Q88" s="467"/>
      <c r="R88" s="341"/>
      <c r="S88" s="412"/>
      <c r="T88" s="413"/>
      <c r="U88" s="413"/>
    </row>
    <row r="89" spans="1:21" ht="36" x14ac:dyDescent="0.2">
      <c r="A89" s="425"/>
      <c r="B89" s="350"/>
      <c r="C89" s="353"/>
      <c r="D89" s="353"/>
      <c r="E89" s="353"/>
      <c r="F89" s="390"/>
      <c r="G89" s="347"/>
      <c r="H89" s="347"/>
      <c r="I89" s="347"/>
      <c r="J89" s="356"/>
      <c r="K89" s="119" t="s">
        <v>1416</v>
      </c>
      <c r="L89" s="106" t="s">
        <v>614</v>
      </c>
      <c r="M89" s="107" t="s">
        <v>44</v>
      </c>
      <c r="N89" s="234" t="s">
        <v>162</v>
      </c>
      <c r="O89" s="234" t="s">
        <v>162</v>
      </c>
      <c r="P89" s="235" t="s">
        <v>162</v>
      </c>
      <c r="Q89" s="467"/>
      <c r="R89" s="341"/>
      <c r="S89" s="412"/>
      <c r="T89" s="413"/>
      <c r="U89" s="413"/>
    </row>
    <row r="90" spans="1:21" ht="24" x14ac:dyDescent="0.2">
      <c r="A90" s="108"/>
      <c r="B90" s="109" t="s">
        <v>36</v>
      </c>
      <c r="C90" s="110" t="s">
        <v>37</v>
      </c>
      <c r="D90" s="110" t="s">
        <v>37</v>
      </c>
      <c r="E90" s="110" t="s">
        <v>37</v>
      </c>
      <c r="F90" s="110">
        <f>5+2</f>
        <v>7</v>
      </c>
      <c r="G90" s="111">
        <v>10</v>
      </c>
      <c r="H90" s="111">
        <v>10</v>
      </c>
      <c r="I90" s="111">
        <v>10</v>
      </c>
      <c r="J90" s="112" t="s">
        <v>37</v>
      </c>
      <c r="K90" s="113" t="s">
        <v>37</v>
      </c>
      <c r="L90" s="114" t="s">
        <v>37</v>
      </c>
      <c r="M90" s="114" t="s">
        <v>37</v>
      </c>
      <c r="N90" s="114" t="s">
        <v>37</v>
      </c>
      <c r="O90" s="114" t="s">
        <v>37</v>
      </c>
      <c r="P90" s="114" t="s">
        <v>37</v>
      </c>
      <c r="Q90" s="47" t="s">
        <v>37</v>
      </c>
      <c r="R90" s="130" t="s">
        <v>37</v>
      </c>
    </row>
    <row r="91" spans="1:21" ht="24" x14ac:dyDescent="0.2">
      <c r="A91" s="115"/>
      <c r="B91" s="109" t="s">
        <v>38</v>
      </c>
      <c r="C91" s="110" t="s">
        <v>37</v>
      </c>
      <c r="D91" s="110" t="s">
        <v>37</v>
      </c>
      <c r="E91" s="110" t="s">
        <v>37</v>
      </c>
      <c r="F91" s="110">
        <v>132.30000000000001</v>
      </c>
      <c r="G91" s="111">
        <v>190.7</v>
      </c>
      <c r="H91" s="111">
        <v>200.2</v>
      </c>
      <c r="I91" s="111">
        <v>210.2</v>
      </c>
      <c r="J91" s="112" t="s">
        <v>37</v>
      </c>
      <c r="K91" s="113" t="s">
        <v>37</v>
      </c>
      <c r="L91" s="114" t="s">
        <v>37</v>
      </c>
      <c r="M91" s="114" t="s">
        <v>37</v>
      </c>
      <c r="N91" s="114" t="s">
        <v>37</v>
      </c>
      <c r="O91" s="114" t="s">
        <v>37</v>
      </c>
      <c r="P91" s="114" t="s">
        <v>37</v>
      </c>
      <c r="Q91" s="47" t="s">
        <v>37</v>
      </c>
      <c r="R91" s="130" t="s">
        <v>37</v>
      </c>
    </row>
    <row r="92" spans="1:21" x14ac:dyDescent="0.2">
      <c r="A92" s="115"/>
      <c r="B92" s="109" t="s">
        <v>39</v>
      </c>
      <c r="C92" s="110" t="s">
        <v>37</v>
      </c>
      <c r="D92" s="110" t="s">
        <v>37</v>
      </c>
      <c r="E92" s="110" t="s">
        <v>37</v>
      </c>
      <c r="F92" s="110"/>
      <c r="G92" s="111"/>
      <c r="H92" s="111"/>
      <c r="I92" s="111"/>
      <c r="J92" s="112" t="s">
        <v>37</v>
      </c>
      <c r="K92" s="113" t="s">
        <v>37</v>
      </c>
      <c r="L92" s="114" t="s">
        <v>37</v>
      </c>
      <c r="M92" s="114" t="s">
        <v>37</v>
      </c>
      <c r="N92" s="114" t="s">
        <v>37</v>
      </c>
      <c r="O92" s="114" t="s">
        <v>37</v>
      </c>
      <c r="P92" s="114" t="s">
        <v>37</v>
      </c>
      <c r="Q92" s="47" t="s">
        <v>37</v>
      </c>
      <c r="R92" s="130" t="s">
        <v>37</v>
      </c>
    </row>
    <row r="93" spans="1:21" ht="24" x14ac:dyDescent="0.2">
      <c r="A93" s="115"/>
      <c r="B93" s="109" t="s">
        <v>40</v>
      </c>
      <c r="C93" s="110" t="s">
        <v>37</v>
      </c>
      <c r="D93" s="110" t="s">
        <v>37</v>
      </c>
      <c r="E93" s="110" t="s">
        <v>37</v>
      </c>
      <c r="F93" s="110">
        <v>38</v>
      </c>
      <c r="G93" s="111"/>
      <c r="H93" s="111"/>
      <c r="I93" s="111"/>
      <c r="J93" s="112" t="s">
        <v>37</v>
      </c>
      <c r="K93" s="113" t="s">
        <v>37</v>
      </c>
      <c r="L93" s="114" t="s">
        <v>37</v>
      </c>
      <c r="M93" s="114" t="s">
        <v>37</v>
      </c>
      <c r="N93" s="114" t="s">
        <v>37</v>
      </c>
      <c r="O93" s="114" t="s">
        <v>37</v>
      </c>
      <c r="P93" s="114" t="s">
        <v>37</v>
      </c>
      <c r="Q93" s="47" t="s">
        <v>37</v>
      </c>
      <c r="R93" s="130" t="s">
        <v>37</v>
      </c>
    </row>
    <row r="94" spans="1:21" x14ac:dyDescent="0.2">
      <c r="A94" s="115"/>
      <c r="B94" s="109" t="s">
        <v>41</v>
      </c>
      <c r="C94" s="110" t="s">
        <v>37</v>
      </c>
      <c r="D94" s="110" t="s">
        <v>37</v>
      </c>
      <c r="E94" s="110" t="s">
        <v>37</v>
      </c>
      <c r="F94" s="110"/>
      <c r="G94" s="111"/>
      <c r="H94" s="111"/>
      <c r="I94" s="111"/>
      <c r="J94" s="112" t="s">
        <v>37</v>
      </c>
      <c r="K94" s="113" t="s">
        <v>37</v>
      </c>
      <c r="L94" s="114" t="s">
        <v>37</v>
      </c>
      <c r="M94" s="114" t="s">
        <v>37</v>
      </c>
      <c r="N94" s="114" t="s">
        <v>37</v>
      </c>
      <c r="O94" s="114" t="s">
        <v>37</v>
      </c>
      <c r="P94" s="114" t="s">
        <v>37</v>
      </c>
      <c r="Q94" s="47" t="s">
        <v>37</v>
      </c>
      <c r="R94" s="130" t="s">
        <v>37</v>
      </c>
    </row>
    <row r="95" spans="1:21" x14ac:dyDescent="0.2">
      <c r="A95" s="115"/>
      <c r="B95" s="109" t="s">
        <v>42</v>
      </c>
      <c r="C95" s="110" t="s">
        <v>37</v>
      </c>
      <c r="D95" s="110" t="s">
        <v>37</v>
      </c>
      <c r="E95" s="110" t="s">
        <v>37</v>
      </c>
      <c r="F95" s="110"/>
      <c r="G95" s="111"/>
      <c r="H95" s="111"/>
      <c r="I95" s="111"/>
      <c r="J95" s="112" t="s">
        <v>37</v>
      </c>
      <c r="K95" s="113" t="s">
        <v>37</v>
      </c>
      <c r="L95" s="114" t="s">
        <v>37</v>
      </c>
      <c r="M95" s="114" t="s">
        <v>37</v>
      </c>
      <c r="N95" s="114" t="s">
        <v>37</v>
      </c>
      <c r="O95" s="114" t="s">
        <v>37</v>
      </c>
      <c r="P95" s="114" t="s">
        <v>37</v>
      </c>
      <c r="Q95" s="47" t="s">
        <v>37</v>
      </c>
      <c r="R95" s="130" t="s">
        <v>37</v>
      </c>
    </row>
    <row r="96" spans="1:21" x14ac:dyDescent="0.2">
      <c r="A96" s="115"/>
      <c r="B96" s="109" t="s">
        <v>43</v>
      </c>
      <c r="C96" s="110" t="s">
        <v>37</v>
      </c>
      <c r="D96" s="110" t="s">
        <v>37</v>
      </c>
      <c r="E96" s="110" t="s">
        <v>37</v>
      </c>
      <c r="F96" s="110"/>
      <c r="G96" s="111"/>
      <c r="H96" s="111"/>
      <c r="I96" s="111"/>
      <c r="J96" s="112" t="s">
        <v>37</v>
      </c>
      <c r="K96" s="113" t="s">
        <v>37</v>
      </c>
      <c r="L96" s="114" t="s">
        <v>37</v>
      </c>
      <c r="M96" s="114" t="s">
        <v>37</v>
      </c>
      <c r="N96" s="114" t="s">
        <v>37</v>
      </c>
      <c r="O96" s="114" t="s">
        <v>37</v>
      </c>
      <c r="P96" s="114" t="s">
        <v>37</v>
      </c>
      <c r="Q96" s="47" t="s">
        <v>37</v>
      </c>
      <c r="R96" s="130" t="s">
        <v>37</v>
      </c>
    </row>
    <row r="97" spans="1:21" ht="138.75" customHeight="1" x14ac:dyDescent="0.2">
      <c r="A97" s="105" t="s">
        <v>1418</v>
      </c>
      <c r="B97" s="116" t="s">
        <v>619</v>
      </c>
      <c r="C97" s="101" t="s">
        <v>620</v>
      </c>
      <c r="D97" s="101" t="s">
        <v>621</v>
      </c>
      <c r="E97" s="101" t="s">
        <v>622</v>
      </c>
      <c r="F97" s="102">
        <f>SUM(F98:F104)</f>
        <v>422.8</v>
      </c>
      <c r="G97" s="103">
        <f>SUM(G98:G104)</f>
        <v>1210.2</v>
      </c>
      <c r="H97" s="103">
        <f>SUM(H98:H104)</f>
        <v>20</v>
      </c>
      <c r="I97" s="117">
        <f>SUM(I98:I104)</f>
        <v>0</v>
      </c>
      <c r="J97" s="118" t="s">
        <v>1419</v>
      </c>
      <c r="K97" s="105" t="s">
        <v>608</v>
      </c>
      <c r="L97" s="106" t="s">
        <v>623</v>
      </c>
      <c r="M97" s="107" t="s">
        <v>44</v>
      </c>
      <c r="N97" s="234" t="s">
        <v>48</v>
      </c>
      <c r="O97" s="234" t="s">
        <v>48</v>
      </c>
      <c r="P97" s="235"/>
      <c r="Q97" s="49" t="s">
        <v>1420</v>
      </c>
      <c r="R97" s="129">
        <f>(G97-F97)/F97</f>
        <v>1.8623462630085148</v>
      </c>
      <c r="S97" s="459"/>
      <c r="T97" s="459"/>
      <c r="U97" s="459"/>
    </row>
    <row r="98" spans="1:21" ht="24" customHeight="1" x14ac:dyDescent="0.2">
      <c r="A98" s="108"/>
      <c r="B98" s="109" t="s">
        <v>36</v>
      </c>
      <c r="C98" s="110" t="s">
        <v>37</v>
      </c>
      <c r="D98" s="110" t="s">
        <v>37</v>
      </c>
      <c r="E98" s="110" t="s">
        <v>37</v>
      </c>
      <c r="F98" s="110"/>
      <c r="G98" s="111"/>
      <c r="H98" s="111"/>
      <c r="I98" s="111"/>
      <c r="J98" s="112" t="s">
        <v>37</v>
      </c>
      <c r="K98" s="113" t="s">
        <v>37</v>
      </c>
      <c r="L98" s="114" t="s">
        <v>37</v>
      </c>
      <c r="M98" s="114" t="s">
        <v>37</v>
      </c>
      <c r="N98" s="114" t="s">
        <v>37</v>
      </c>
      <c r="O98" s="114" t="s">
        <v>37</v>
      </c>
      <c r="P98" s="114" t="s">
        <v>37</v>
      </c>
      <c r="Q98" s="47" t="s">
        <v>37</v>
      </c>
      <c r="R98" s="130" t="s">
        <v>37</v>
      </c>
      <c r="S98" s="470" t="s">
        <v>1508</v>
      </c>
      <c r="T98" s="471"/>
      <c r="U98" s="471"/>
    </row>
    <row r="99" spans="1:21" ht="24" x14ac:dyDescent="0.2">
      <c r="A99" s="115"/>
      <c r="B99" s="109" t="s">
        <v>38</v>
      </c>
      <c r="C99" s="110" t="s">
        <v>37</v>
      </c>
      <c r="D99" s="110" t="s">
        <v>37</v>
      </c>
      <c r="E99" s="110" t="s">
        <v>37</v>
      </c>
      <c r="F99" s="110">
        <v>0.2</v>
      </c>
      <c r="G99" s="111"/>
      <c r="H99" s="111"/>
      <c r="I99" s="111"/>
      <c r="J99" s="112" t="s">
        <v>37</v>
      </c>
      <c r="K99" s="113" t="s">
        <v>37</v>
      </c>
      <c r="L99" s="114" t="s">
        <v>37</v>
      </c>
      <c r="M99" s="114" t="s">
        <v>37</v>
      </c>
      <c r="N99" s="114" t="s">
        <v>37</v>
      </c>
      <c r="O99" s="114" t="s">
        <v>37</v>
      </c>
      <c r="P99" s="114" t="s">
        <v>37</v>
      </c>
      <c r="Q99" s="47" t="s">
        <v>37</v>
      </c>
      <c r="R99" s="130" t="s">
        <v>37</v>
      </c>
    </row>
    <row r="100" spans="1:21" x14ac:dyDescent="0.2">
      <c r="A100" s="115"/>
      <c r="B100" s="109" t="s">
        <v>39</v>
      </c>
      <c r="C100" s="110" t="s">
        <v>37</v>
      </c>
      <c r="D100" s="110" t="s">
        <v>37</v>
      </c>
      <c r="E100" s="110" t="s">
        <v>37</v>
      </c>
      <c r="F100" s="110"/>
      <c r="G100" s="111"/>
      <c r="H100" s="111"/>
      <c r="I100" s="111"/>
      <c r="J100" s="112" t="s">
        <v>37</v>
      </c>
      <c r="K100" s="113" t="s">
        <v>37</v>
      </c>
      <c r="L100" s="114" t="s">
        <v>37</v>
      </c>
      <c r="M100" s="114" t="s">
        <v>37</v>
      </c>
      <c r="N100" s="114" t="s">
        <v>37</v>
      </c>
      <c r="O100" s="114" t="s">
        <v>37</v>
      </c>
      <c r="P100" s="114" t="s">
        <v>37</v>
      </c>
      <c r="Q100" s="47" t="s">
        <v>37</v>
      </c>
      <c r="R100" s="130" t="s">
        <v>37</v>
      </c>
    </row>
    <row r="101" spans="1:21" ht="24" x14ac:dyDescent="0.2">
      <c r="A101" s="115"/>
      <c r="B101" s="109" t="s">
        <v>40</v>
      </c>
      <c r="C101" s="110" t="s">
        <v>37</v>
      </c>
      <c r="D101" s="110" t="s">
        <v>37</v>
      </c>
      <c r="E101" s="110" t="s">
        <v>37</v>
      </c>
      <c r="F101" s="110">
        <v>422.6</v>
      </c>
      <c r="G101" s="111"/>
      <c r="H101" s="111"/>
      <c r="I101" s="111"/>
      <c r="J101" s="112" t="s">
        <v>37</v>
      </c>
      <c r="K101" s="113" t="s">
        <v>37</v>
      </c>
      <c r="L101" s="114" t="s">
        <v>37</v>
      </c>
      <c r="M101" s="114" t="s">
        <v>37</v>
      </c>
      <c r="N101" s="114" t="s">
        <v>37</v>
      </c>
      <c r="O101" s="114" t="s">
        <v>37</v>
      </c>
      <c r="P101" s="114" t="s">
        <v>37</v>
      </c>
      <c r="Q101" s="47" t="s">
        <v>37</v>
      </c>
      <c r="R101" s="130" t="s">
        <v>37</v>
      </c>
    </row>
    <row r="102" spans="1:21" x14ac:dyDescent="0.2">
      <c r="A102" s="115"/>
      <c r="B102" s="109" t="s">
        <v>41</v>
      </c>
      <c r="C102" s="110" t="s">
        <v>37</v>
      </c>
      <c r="D102" s="110" t="s">
        <v>37</v>
      </c>
      <c r="E102" s="110" t="s">
        <v>37</v>
      </c>
      <c r="F102" s="110"/>
      <c r="G102" s="111"/>
      <c r="H102" s="111"/>
      <c r="I102" s="111"/>
      <c r="J102" s="112" t="s">
        <v>37</v>
      </c>
      <c r="K102" s="113" t="s">
        <v>37</v>
      </c>
      <c r="L102" s="114" t="s">
        <v>37</v>
      </c>
      <c r="M102" s="114" t="s">
        <v>37</v>
      </c>
      <c r="N102" s="114" t="s">
        <v>37</v>
      </c>
      <c r="O102" s="114" t="s">
        <v>37</v>
      </c>
      <c r="P102" s="114" t="s">
        <v>37</v>
      </c>
      <c r="Q102" s="47" t="s">
        <v>37</v>
      </c>
      <c r="R102" s="130" t="s">
        <v>37</v>
      </c>
    </row>
    <row r="103" spans="1:21" x14ac:dyDescent="0.2">
      <c r="A103" s="115"/>
      <c r="B103" s="109" t="s">
        <v>42</v>
      </c>
      <c r="C103" s="110" t="s">
        <v>37</v>
      </c>
      <c r="D103" s="110" t="s">
        <v>37</v>
      </c>
      <c r="E103" s="110" t="s">
        <v>37</v>
      </c>
      <c r="F103" s="110"/>
      <c r="G103" s="111"/>
      <c r="H103" s="111"/>
      <c r="I103" s="111"/>
      <c r="J103" s="112" t="s">
        <v>37</v>
      </c>
      <c r="K103" s="113" t="s">
        <v>37</v>
      </c>
      <c r="L103" s="114" t="s">
        <v>37</v>
      </c>
      <c r="M103" s="114" t="s">
        <v>37</v>
      </c>
      <c r="N103" s="114" t="s">
        <v>37</v>
      </c>
      <c r="O103" s="114" t="s">
        <v>37</v>
      </c>
      <c r="P103" s="114" t="s">
        <v>37</v>
      </c>
      <c r="Q103" s="47" t="s">
        <v>37</v>
      </c>
      <c r="R103" s="130" t="s">
        <v>37</v>
      </c>
    </row>
    <row r="104" spans="1:21" x14ac:dyDescent="0.2">
      <c r="A104" s="115"/>
      <c r="B104" s="109" t="s">
        <v>43</v>
      </c>
      <c r="C104" s="110" t="s">
        <v>37</v>
      </c>
      <c r="D104" s="110" t="s">
        <v>37</v>
      </c>
      <c r="E104" s="110" t="s">
        <v>37</v>
      </c>
      <c r="F104" s="110"/>
      <c r="G104" s="111">
        <v>1210.2</v>
      </c>
      <c r="H104" s="111">
        <v>20</v>
      </c>
      <c r="I104" s="111"/>
      <c r="J104" s="112" t="s">
        <v>37</v>
      </c>
      <c r="K104" s="113" t="s">
        <v>37</v>
      </c>
      <c r="L104" s="114" t="s">
        <v>37</v>
      </c>
      <c r="M104" s="114" t="s">
        <v>37</v>
      </c>
      <c r="N104" s="114" t="s">
        <v>37</v>
      </c>
      <c r="O104" s="114" t="s">
        <v>37</v>
      </c>
      <c r="P104" s="114" t="s">
        <v>37</v>
      </c>
      <c r="Q104" s="47" t="s">
        <v>37</v>
      </c>
      <c r="R104" s="130" t="s">
        <v>37</v>
      </c>
    </row>
    <row r="105" spans="1:21" ht="140.25" customHeight="1" x14ac:dyDescent="0.2">
      <c r="A105" s="105" t="s">
        <v>1426</v>
      </c>
      <c r="B105" s="116" t="s">
        <v>1596</v>
      </c>
      <c r="C105" s="101" t="s">
        <v>284</v>
      </c>
      <c r="D105" s="120" t="s">
        <v>45</v>
      </c>
      <c r="E105" s="120" t="s">
        <v>45</v>
      </c>
      <c r="F105" s="102">
        <f>SUM(F106:F112)</f>
        <v>0</v>
      </c>
      <c r="G105" s="103">
        <f>SUM(G106:G112)</f>
        <v>700</v>
      </c>
      <c r="H105" s="103">
        <f>SUM(H106:H112)</f>
        <v>2450</v>
      </c>
      <c r="I105" s="117">
        <f>SUM(I106:I112)</f>
        <v>2260</v>
      </c>
      <c r="J105" s="118" t="s">
        <v>1424</v>
      </c>
      <c r="K105" s="105" t="s">
        <v>617</v>
      </c>
      <c r="L105" s="106" t="s">
        <v>624</v>
      </c>
      <c r="M105" s="107" t="s">
        <v>44</v>
      </c>
      <c r="N105" s="234" t="s">
        <v>48</v>
      </c>
      <c r="O105" s="234" t="s">
        <v>48</v>
      </c>
      <c r="P105" s="235" t="s">
        <v>48</v>
      </c>
      <c r="Q105" s="49" t="s">
        <v>1425</v>
      </c>
      <c r="R105" s="129" t="e">
        <f>(G105-F105)/F105</f>
        <v>#DIV/0!</v>
      </c>
      <c r="S105" s="468" t="s">
        <v>1784</v>
      </c>
      <c r="T105" s="469"/>
      <c r="U105" s="469"/>
    </row>
    <row r="106" spans="1:21" ht="24" x14ac:dyDescent="0.2">
      <c r="A106" s="108"/>
      <c r="B106" s="109" t="s">
        <v>36</v>
      </c>
      <c r="C106" s="110" t="s">
        <v>37</v>
      </c>
      <c r="D106" s="110" t="s">
        <v>37</v>
      </c>
      <c r="E106" s="110" t="s">
        <v>37</v>
      </c>
      <c r="F106" s="110"/>
      <c r="G106" s="111">
        <v>100</v>
      </c>
      <c r="H106" s="111">
        <v>350</v>
      </c>
      <c r="I106" s="111">
        <v>331.5</v>
      </c>
      <c r="J106" s="112" t="s">
        <v>37</v>
      </c>
      <c r="K106" s="113" t="s">
        <v>37</v>
      </c>
      <c r="L106" s="114" t="s">
        <v>37</v>
      </c>
      <c r="M106" s="114" t="s">
        <v>37</v>
      </c>
      <c r="N106" s="114" t="s">
        <v>37</v>
      </c>
      <c r="O106" s="114" t="s">
        <v>37</v>
      </c>
      <c r="P106" s="114" t="s">
        <v>37</v>
      </c>
      <c r="Q106" s="47" t="s">
        <v>37</v>
      </c>
      <c r="R106" s="130" t="s">
        <v>37</v>
      </c>
      <c r="S106" s="153"/>
      <c r="T106" s="153"/>
      <c r="U106" s="153"/>
    </row>
    <row r="107" spans="1:21" ht="24" x14ac:dyDescent="0.2">
      <c r="A107" s="115"/>
      <c r="B107" s="109" t="s">
        <v>38</v>
      </c>
      <c r="C107" s="110" t="s">
        <v>37</v>
      </c>
      <c r="D107" s="110" t="s">
        <v>37</v>
      </c>
      <c r="E107" s="110" t="s">
        <v>37</v>
      </c>
      <c r="F107" s="110"/>
      <c r="G107" s="111"/>
      <c r="H107" s="111"/>
      <c r="I107" s="111"/>
      <c r="J107" s="112" t="s">
        <v>37</v>
      </c>
      <c r="K107" s="113" t="s">
        <v>37</v>
      </c>
      <c r="L107" s="114" t="s">
        <v>37</v>
      </c>
      <c r="M107" s="114" t="s">
        <v>37</v>
      </c>
      <c r="N107" s="114" t="s">
        <v>37</v>
      </c>
      <c r="O107" s="114" t="s">
        <v>37</v>
      </c>
      <c r="P107" s="114" t="s">
        <v>37</v>
      </c>
      <c r="Q107" s="47" t="s">
        <v>37</v>
      </c>
      <c r="R107" s="130" t="s">
        <v>37</v>
      </c>
      <c r="S107" s="143"/>
    </row>
    <row r="108" spans="1:21" x14ac:dyDescent="0.2">
      <c r="A108" s="115"/>
      <c r="B108" s="109" t="s">
        <v>39</v>
      </c>
      <c r="C108" s="110" t="s">
        <v>37</v>
      </c>
      <c r="D108" s="110" t="s">
        <v>37</v>
      </c>
      <c r="E108" s="110" t="s">
        <v>37</v>
      </c>
      <c r="F108" s="110"/>
      <c r="G108" s="111"/>
      <c r="H108" s="111"/>
      <c r="I108" s="111"/>
      <c r="J108" s="112" t="s">
        <v>37</v>
      </c>
      <c r="K108" s="113" t="s">
        <v>37</v>
      </c>
      <c r="L108" s="114" t="s">
        <v>37</v>
      </c>
      <c r="M108" s="114" t="s">
        <v>37</v>
      </c>
      <c r="N108" s="114" t="s">
        <v>37</v>
      </c>
      <c r="O108" s="114" t="s">
        <v>37</v>
      </c>
      <c r="P108" s="114" t="s">
        <v>37</v>
      </c>
      <c r="Q108" s="47" t="s">
        <v>37</v>
      </c>
      <c r="R108" s="130" t="s">
        <v>37</v>
      </c>
      <c r="S108" s="143"/>
    </row>
    <row r="109" spans="1:21" ht="24" x14ac:dyDescent="0.2">
      <c r="A109" s="115"/>
      <c r="B109" s="109" t="s">
        <v>40</v>
      </c>
      <c r="C109" s="110" t="s">
        <v>37</v>
      </c>
      <c r="D109" s="110" t="s">
        <v>37</v>
      </c>
      <c r="E109" s="110" t="s">
        <v>37</v>
      </c>
      <c r="F109" s="110"/>
      <c r="G109" s="111"/>
      <c r="H109" s="111"/>
      <c r="I109" s="111"/>
      <c r="J109" s="112" t="s">
        <v>37</v>
      </c>
      <c r="K109" s="113" t="s">
        <v>37</v>
      </c>
      <c r="L109" s="114" t="s">
        <v>37</v>
      </c>
      <c r="M109" s="114" t="s">
        <v>37</v>
      </c>
      <c r="N109" s="114" t="s">
        <v>37</v>
      </c>
      <c r="O109" s="114" t="s">
        <v>37</v>
      </c>
      <c r="P109" s="114" t="s">
        <v>37</v>
      </c>
      <c r="Q109" s="47" t="s">
        <v>37</v>
      </c>
      <c r="R109" s="130" t="s">
        <v>37</v>
      </c>
    </row>
    <row r="110" spans="1:21" x14ac:dyDescent="0.2">
      <c r="A110" s="115"/>
      <c r="B110" s="109" t="s">
        <v>41</v>
      </c>
      <c r="C110" s="110" t="s">
        <v>37</v>
      </c>
      <c r="D110" s="110" t="s">
        <v>37</v>
      </c>
      <c r="E110" s="110" t="s">
        <v>37</v>
      </c>
      <c r="F110" s="110"/>
      <c r="G110" s="111">
        <v>200</v>
      </c>
      <c r="H110" s="111"/>
      <c r="I110" s="111"/>
      <c r="J110" s="112" t="s">
        <v>37</v>
      </c>
      <c r="K110" s="113" t="s">
        <v>37</v>
      </c>
      <c r="L110" s="114" t="s">
        <v>37</v>
      </c>
      <c r="M110" s="114" t="s">
        <v>37</v>
      </c>
      <c r="N110" s="114" t="s">
        <v>37</v>
      </c>
      <c r="O110" s="114" t="s">
        <v>37</v>
      </c>
      <c r="P110" s="114" t="s">
        <v>37</v>
      </c>
      <c r="Q110" s="47" t="s">
        <v>37</v>
      </c>
      <c r="R110" s="130" t="s">
        <v>37</v>
      </c>
    </row>
    <row r="111" spans="1:21" x14ac:dyDescent="0.2">
      <c r="A111" s="115"/>
      <c r="B111" s="109" t="s">
        <v>42</v>
      </c>
      <c r="C111" s="110" t="s">
        <v>37</v>
      </c>
      <c r="D111" s="110" t="s">
        <v>37</v>
      </c>
      <c r="E111" s="110" t="s">
        <v>37</v>
      </c>
      <c r="F111" s="110"/>
      <c r="G111" s="111"/>
      <c r="H111" s="111"/>
      <c r="I111" s="111"/>
      <c r="J111" s="112" t="s">
        <v>37</v>
      </c>
      <c r="K111" s="113" t="s">
        <v>37</v>
      </c>
      <c r="L111" s="114" t="s">
        <v>37</v>
      </c>
      <c r="M111" s="114" t="s">
        <v>37</v>
      </c>
      <c r="N111" s="114" t="s">
        <v>37</v>
      </c>
      <c r="O111" s="114" t="s">
        <v>37</v>
      </c>
      <c r="P111" s="114" t="s">
        <v>37</v>
      </c>
      <c r="Q111" s="47" t="s">
        <v>37</v>
      </c>
      <c r="R111" s="130" t="s">
        <v>37</v>
      </c>
    </row>
    <row r="112" spans="1:21" x14ac:dyDescent="0.2">
      <c r="A112" s="115"/>
      <c r="B112" s="109" t="s">
        <v>43</v>
      </c>
      <c r="C112" s="110" t="s">
        <v>37</v>
      </c>
      <c r="D112" s="110" t="s">
        <v>37</v>
      </c>
      <c r="E112" s="110" t="s">
        <v>37</v>
      </c>
      <c r="F112" s="110"/>
      <c r="G112" s="111">
        <v>400</v>
      </c>
      <c r="H112" s="111">
        <v>2100</v>
      </c>
      <c r="I112" s="111">
        <v>1928.5</v>
      </c>
      <c r="J112" s="112" t="s">
        <v>37</v>
      </c>
      <c r="K112" s="113" t="s">
        <v>37</v>
      </c>
      <c r="L112" s="114" t="s">
        <v>37</v>
      </c>
      <c r="M112" s="114" t="s">
        <v>37</v>
      </c>
      <c r="N112" s="114" t="s">
        <v>37</v>
      </c>
      <c r="O112" s="114" t="s">
        <v>37</v>
      </c>
      <c r="P112" s="114" t="s">
        <v>37</v>
      </c>
      <c r="Q112" s="47" t="s">
        <v>37</v>
      </c>
      <c r="R112" s="130" t="s">
        <v>37</v>
      </c>
    </row>
    <row r="113" spans="1:21" ht="56.25" x14ac:dyDescent="0.2">
      <c r="A113" s="358" t="s">
        <v>1190</v>
      </c>
      <c r="B113" s="360" t="s">
        <v>625</v>
      </c>
      <c r="C113" s="442"/>
      <c r="D113" s="442"/>
      <c r="E113" s="444"/>
      <c r="F113" s="362">
        <f>F116+F128+F137+F145+F162+F170+F178+F196+F154+F187</f>
        <v>17630.899999999998</v>
      </c>
      <c r="G113" s="336">
        <f>G116+G128+G137+G145+G162+G170+G178+G196+G154+G187</f>
        <v>19737.100000000002</v>
      </c>
      <c r="H113" s="336">
        <f t="shared" ref="H113:I113" si="3">H116+H128+H137+H145+H162+H170+H178+H196+H154+H187</f>
        <v>20665.700000000004</v>
      </c>
      <c r="I113" s="336">
        <f t="shared" si="3"/>
        <v>21649.299999999996</v>
      </c>
      <c r="J113" s="338" t="s">
        <v>21</v>
      </c>
      <c r="K113" s="94" t="s">
        <v>1427</v>
      </c>
      <c r="L113" s="95" t="s">
        <v>556</v>
      </c>
      <c r="M113" s="96" t="s">
        <v>26</v>
      </c>
      <c r="N113" s="151">
        <v>28.5</v>
      </c>
      <c r="O113" s="151">
        <v>28.7</v>
      </c>
      <c r="P113" s="151">
        <v>28.9</v>
      </c>
      <c r="Q113" s="45" t="s">
        <v>557</v>
      </c>
      <c r="R113" s="131" t="s">
        <v>21</v>
      </c>
    </row>
    <row r="114" spans="1:21" ht="33.75" x14ac:dyDescent="0.2">
      <c r="A114" s="359"/>
      <c r="B114" s="361"/>
      <c r="C114" s="456"/>
      <c r="D114" s="456"/>
      <c r="E114" s="457"/>
      <c r="F114" s="363"/>
      <c r="G114" s="337"/>
      <c r="H114" s="337"/>
      <c r="I114" s="337"/>
      <c r="J114" s="339"/>
      <c r="K114" s="94" t="s">
        <v>1428</v>
      </c>
      <c r="L114" s="95" t="s">
        <v>561</v>
      </c>
      <c r="M114" s="96" t="s">
        <v>26</v>
      </c>
      <c r="N114" s="151">
        <v>20</v>
      </c>
      <c r="O114" s="151">
        <v>18</v>
      </c>
      <c r="P114" s="151">
        <v>15</v>
      </c>
      <c r="Q114" s="45" t="s">
        <v>562</v>
      </c>
      <c r="R114" s="131"/>
    </row>
    <row r="115" spans="1:21" ht="33.75" x14ac:dyDescent="0.2">
      <c r="A115" s="437"/>
      <c r="B115" s="438"/>
      <c r="C115" s="443"/>
      <c r="D115" s="443"/>
      <c r="E115" s="445"/>
      <c r="F115" s="429"/>
      <c r="G115" s="430"/>
      <c r="H115" s="430"/>
      <c r="I115" s="430"/>
      <c r="J115" s="435"/>
      <c r="K115" s="94" t="s">
        <v>1429</v>
      </c>
      <c r="L115" s="97" t="s">
        <v>563</v>
      </c>
      <c r="M115" s="96" t="s">
        <v>26</v>
      </c>
      <c r="N115" s="151">
        <v>77.5</v>
      </c>
      <c r="O115" s="151">
        <v>77.7</v>
      </c>
      <c r="P115" s="151">
        <v>78</v>
      </c>
      <c r="Q115" s="45" t="s">
        <v>564</v>
      </c>
      <c r="R115" s="131"/>
    </row>
    <row r="116" spans="1:21" ht="48" x14ac:dyDescent="0.2">
      <c r="A116" s="392" t="s">
        <v>1191</v>
      </c>
      <c r="B116" s="349" t="s">
        <v>626</v>
      </c>
      <c r="C116" s="352" t="s">
        <v>627</v>
      </c>
      <c r="D116" s="352" t="s">
        <v>628</v>
      </c>
      <c r="E116" s="352" t="s">
        <v>544</v>
      </c>
      <c r="F116" s="389">
        <f>SUM(F121:F127)</f>
        <v>6112.6</v>
      </c>
      <c r="G116" s="346">
        <f>SUM(G121:G127)</f>
        <v>6909</v>
      </c>
      <c r="H116" s="346">
        <f>SUM(H121:H127)</f>
        <v>7236.1</v>
      </c>
      <c r="I116" s="346">
        <f>SUM(I121:I127)</f>
        <v>7597.9</v>
      </c>
      <c r="J116" s="355" t="s">
        <v>21</v>
      </c>
      <c r="K116" s="121" t="s">
        <v>1431</v>
      </c>
      <c r="L116" s="172" t="s">
        <v>629</v>
      </c>
      <c r="M116" s="173" t="s">
        <v>124</v>
      </c>
      <c r="N116" s="174">
        <v>10.3</v>
      </c>
      <c r="O116" s="174">
        <v>10.3</v>
      </c>
      <c r="P116" s="174">
        <v>10.3</v>
      </c>
      <c r="Q116" s="161" t="s">
        <v>21</v>
      </c>
      <c r="R116" s="340">
        <f>(G116-F116)/F116</f>
        <v>0.13028825704282951</v>
      </c>
      <c r="S116" s="330" t="s">
        <v>1436</v>
      </c>
      <c r="T116" s="331"/>
      <c r="U116" s="331"/>
    </row>
    <row r="117" spans="1:21" ht="36" x14ac:dyDescent="0.2">
      <c r="A117" s="393"/>
      <c r="B117" s="350"/>
      <c r="C117" s="353"/>
      <c r="D117" s="353"/>
      <c r="E117" s="353"/>
      <c r="F117" s="390"/>
      <c r="G117" s="347"/>
      <c r="H117" s="347"/>
      <c r="I117" s="347"/>
      <c r="J117" s="356"/>
      <c r="K117" s="121" t="s">
        <v>1432</v>
      </c>
      <c r="L117" s="172" t="s">
        <v>630</v>
      </c>
      <c r="M117" s="173" t="s">
        <v>26</v>
      </c>
      <c r="N117" s="229">
        <v>8.6999999999999993</v>
      </c>
      <c r="O117" s="229">
        <v>8.4</v>
      </c>
      <c r="P117" s="229">
        <v>8.4</v>
      </c>
      <c r="Q117" s="161" t="s">
        <v>21</v>
      </c>
      <c r="R117" s="341"/>
      <c r="S117" s="153" t="s">
        <v>1435</v>
      </c>
    </row>
    <row r="118" spans="1:21" ht="36" x14ac:dyDescent="0.2">
      <c r="A118" s="393"/>
      <c r="B118" s="350"/>
      <c r="C118" s="353"/>
      <c r="D118" s="353"/>
      <c r="E118" s="353"/>
      <c r="F118" s="390"/>
      <c r="G118" s="347"/>
      <c r="H118" s="347"/>
      <c r="I118" s="347"/>
      <c r="J118" s="356"/>
      <c r="K118" s="121" t="s">
        <v>1430</v>
      </c>
      <c r="L118" s="172" t="s">
        <v>631</v>
      </c>
      <c r="M118" s="173" t="s">
        <v>26</v>
      </c>
      <c r="N118" s="229">
        <v>0</v>
      </c>
      <c r="O118" s="229">
        <v>0</v>
      </c>
      <c r="P118" s="229">
        <v>0</v>
      </c>
      <c r="Q118" s="68" t="s">
        <v>21</v>
      </c>
      <c r="R118" s="341"/>
      <c r="S118" s="459" t="s">
        <v>1150</v>
      </c>
      <c r="T118" s="459"/>
      <c r="U118" s="459"/>
    </row>
    <row r="119" spans="1:21" ht="60" customHeight="1" x14ac:dyDescent="0.2">
      <c r="A119" s="393"/>
      <c r="B119" s="350"/>
      <c r="C119" s="353"/>
      <c r="D119" s="353"/>
      <c r="E119" s="353"/>
      <c r="F119" s="390"/>
      <c r="G119" s="347"/>
      <c r="H119" s="347"/>
      <c r="I119" s="347"/>
      <c r="J119" s="356"/>
      <c r="K119" s="121" t="s">
        <v>1433</v>
      </c>
      <c r="L119" s="172" t="s">
        <v>632</v>
      </c>
      <c r="M119" s="173" t="s">
        <v>26</v>
      </c>
      <c r="N119" s="230" t="s">
        <v>1509</v>
      </c>
      <c r="O119" s="230" t="s">
        <v>1510</v>
      </c>
      <c r="P119" s="230" t="s">
        <v>1511</v>
      </c>
      <c r="Q119" s="68" t="s">
        <v>21</v>
      </c>
      <c r="R119" s="341"/>
      <c r="S119" s="143"/>
    </row>
    <row r="120" spans="1:21" ht="36" x14ac:dyDescent="0.2">
      <c r="A120" s="394"/>
      <c r="B120" s="350"/>
      <c r="C120" s="353"/>
      <c r="D120" s="353"/>
      <c r="E120" s="353"/>
      <c r="F120" s="390"/>
      <c r="G120" s="347"/>
      <c r="H120" s="347"/>
      <c r="I120" s="347"/>
      <c r="J120" s="356"/>
      <c r="K120" s="121" t="s">
        <v>1434</v>
      </c>
      <c r="L120" s="106" t="s">
        <v>604</v>
      </c>
      <c r="M120" s="107" t="s">
        <v>26</v>
      </c>
      <c r="N120" s="234" t="s">
        <v>1512</v>
      </c>
      <c r="O120" s="234" t="s">
        <v>1513</v>
      </c>
      <c r="P120" s="235" t="s">
        <v>1513</v>
      </c>
      <c r="Q120" s="68" t="s">
        <v>21</v>
      </c>
      <c r="R120" s="341"/>
      <c r="S120" s="143"/>
    </row>
    <row r="121" spans="1:21" ht="24" x14ac:dyDescent="0.2">
      <c r="A121" s="108"/>
      <c r="B121" s="109" t="s">
        <v>36</v>
      </c>
      <c r="C121" s="110" t="s">
        <v>37</v>
      </c>
      <c r="D121" s="110" t="s">
        <v>37</v>
      </c>
      <c r="E121" s="110" t="s">
        <v>37</v>
      </c>
      <c r="F121" s="110">
        <v>20.3</v>
      </c>
      <c r="G121" s="111"/>
      <c r="H121" s="111"/>
      <c r="I121" s="111"/>
      <c r="J121" s="112" t="s">
        <v>37</v>
      </c>
      <c r="K121" s="113" t="s">
        <v>37</v>
      </c>
      <c r="L121" s="114" t="s">
        <v>37</v>
      </c>
      <c r="M121" s="114" t="s">
        <v>37</v>
      </c>
      <c r="N121" s="114" t="s">
        <v>37</v>
      </c>
      <c r="O121" s="114" t="s">
        <v>37</v>
      </c>
      <c r="P121" s="114" t="s">
        <v>37</v>
      </c>
      <c r="Q121" s="47" t="s">
        <v>37</v>
      </c>
      <c r="R121" s="130" t="s">
        <v>37</v>
      </c>
    </row>
    <row r="122" spans="1:21" ht="24" x14ac:dyDescent="0.2">
      <c r="A122" s="115"/>
      <c r="B122" s="109" t="s">
        <v>38</v>
      </c>
      <c r="C122" s="110" t="s">
        <v>37</v>
      </c>
      <c r="D122" s="110" t="s">
        <v>37</v>
      </c>
      <c r="E122" s="110" t="s">
        <v>37</v>
      </c>
      <c r="F122" s="110">
        <v>6092.3</v>
      </c>
      <c r="G122" s="111">
        <v>6909</v>
      </c>
      <c r="H122" s="111">
        <v>7236.1</v>
      </c>
      <c r="I122" s="111">
        <v>7597.9</v>
      </c>
      <c r="J122" s="112" t="s">
        <v>37</v>
      </c>
      <c r="K122" s="113" t="s">
        <v>37</v>
      </c>
      <c r="L122" s="114" t="s">
        <v>37</v>
      </c>
      <c r="M122" s="114" t="s">
        <v>37</v>
      </c>
      <c r="N122" s="114" t="s">
        <v>37</v>
      </c>
      <c r="O122" s="114" t="s">
        <v>37</v>
      </c>
      <c r="P122" s="114" t="s">
        <v>37</v>
      </c>
      <c r="Q122" s="47" t="s">
        <v>37</v>
      </c>
      <c r="R122" s="130" t="s">
        <v>37</v>
      </c>
    </row>
    <row r="123" spans="1:21" x14ac:dyDescent="0.2">
      <c r="A123" s="115"/>
      <c r="B123" s="109" t="s">
        <v>39</v>
      </c>
      <c r="C123" s="110" t="s">
        <v>37</v>
      </c>
      <c r="D123" s="110" t="s">
        <v>37</v>
      </c>
      <c r="E123" s="110" t="s">
        <v>37</v>
      </c>
      <c r="F123" s="110"/>
      <c r="G123" s="111"/>
      <c r="H123" s="111"/>
      <c r="I123" s="111"/>
      <c r="J123" s="112" t="s">
        <v>37</v>
      </c>
      <c r="K123" s="113" t="s">
        <v>37</v>
      </c>
      <c r="L123" s="114" t="s">
        <v>37</v>
      </c>
      <c r="M123" s="114" t="s">
        <v>37</v>
      </c>
      <c r="N123" s="114" t="s">
        <v>37</v>
      </c>
      <c r="O123" s="114" t="s">
        <v>37</v>
      </c>
      <c r="P123" s="114" t="s">
        <v>37</v>
      </c>
      <c r="Q123" s="47" t="s">
        <v>37</v>
      </c>
      <c r="R123" s="130" t="s">
        <v>37</v>
      </c>
    </row>
    <row r="124" spans="1:21" ht="24" x14ac:dyDescent="0.2">
      <c r="A124" s="115"/>
      <c r="B124" s="109" t="s">
        <v>40</v>
      </c>
      <c r="C124" s="110" t="s">
        <v>37</v>
      </c>
      <c r="D124" s="110" t="s">
        <v>37</v>
      </c>
      <c r="E124" s="110" t="s">
        <v>37</v>
      </c>
      <c r="F124" s="110"/>
      <c r="G124" s="111"/>
      <c r="H124" s="111"/>
      <c r="I124" s="111"/>
      <c r="J124" s="112" t="s">
        <v>37</v>
      </c>
      <c r="K124" s="113" t="s">
        <v>37</v>
      </c>
      <c r="L124" s="114" t="s">
        <v>37</v>
      </c>
      <c r="M124" s="114" t="s">
        <v>37</v>
      </c>
      <c r="N124" s="114" t="s">
        <v>37</v>
      </c>
      <c r="O124" s="114" t="s">
        <v>37</v>
      </c>
      <c r="P124" s="114" t="s">
        <v>37</v>
      </c>
      <c r="Q124" s="47" t="s">
        <v>37</v>
      </c>
      <c r="R124" s="130" t="s">
        <v>37</v>
      </c>
    </row>
    <row r="125" spans="1:21" x14ac:dyDescent="0.2">
      <c r="A125" s="115"/>
      <c r="B125" s="109" t="s">
        <v>41</v>
      </c>
      <c r="C125" s="110" t="s">
        <v>37</v>
      </c>
      <c r="D125" s="110" t="s">
        <v>37</v>
      </c>
      <c r="E125" s="110" t="s">
        <v>37</v>
      </c>
      <c r="F125" s="110"/>
      <c r="G125" s="111"/>
      <c r="H125" s="111"/>
      <c r="I125" s="111"/>
      <c r="J125" s="112" t="s">
        <v>37</v>
      </c>
      <c r="K125" s="113" t="s">
        <v>37</v>
      </c>
      <c r="L125" s="114" t="s">
        <v>37</v>
      </c>
      <c r="M125" s="114" t="s">
        <v>37</v>
      </c>
      <c r="N125" s="114" t="s">
        <v>37</v>
      </c>
      <c r="O125" s="114" t="s">
        <v>37</v>
      </c>
      <c r="P125" s="114" t="s">
        <v>37</v>
      </c>
      <c r="Q125" s="47" t="s">
        <v>37</v>
      </c>
      <c r="R125" s="130" t="s">
        <v>37</v>
      </c>
    </row>
    <row r="126" spans="1:21" x14ac:dyDescent="0.2">
      <c r="A126" s="115"/>
      <c r="B126" s="109" t="s">
        <v>42</v>
      </c>
      <c r="C126" s="110" t="s">
        <v>37</v>
      </c>
      <c r="D126" s="110" t="s">
        <v>37</v>
      </c>
      <c r="E126" s="110" t="s">
        <v>37</v>
      </c>
      <c r="F126" s="110"/>
      <c r="G126" s="111"/>
      <c r="H126" s="111"/>
      <c r="I126" s="111"/>
      <c r="J126" s="112" t="s">
        <v>37</v>
      </c>
      <c r="K126" s="113" t="s">
        <v>37</v>
      </c>
      <c r="L126" s="114" t="s">
        <v>37</v>
      </c>
      <c r="M126" s="114" t="s">
        <v>37</v>
      </c>
      <c r="N126" s="114" t="s">
        <v>37</v>
      </c>
      <c r="O126" s="114" t="s">
        <v>37</v>
      </c>
      <c r="P126" s="114" t="s">
        <v>37</v>
      </c>
      <c r="Q126" s="47" t="s">
        <v>37</v>
      </c>
      <c r="R126" s="130" t="s">
        <v>37</v>
      </c>
    </row>
    <row r="127" spans="1:21" x14ac:dyDescent="0.2">
      <c r="A127" s="115"/>
      <c r="B127" s="109" t="s">
        <v>43</v>
      </c>
      <c r="C127" s="110" t="s">
        <v>37</v>
      </c>
      <c r="D127" s="110" t="s">
        <v>37</v>
      </c>
      <c r="E127" s="110" t="s">
        <v>37</v>
      </c>
      <c r="F127" s="110"/>
      <c r="G127" s="111"/>
      <c r="H127" s="111"/>
      <c r="I127" s="111"/>
      <c r="J127" s="112" t="s">
        <v>37</v>
      </c>
      <c r="K127" s="113" t="s">
        <v>37</v>
      </c>
      <c r="L127" s="114" t="s">
        <v>37</v>
      </c>
      <c r="M127" s="114" t="s">
        <v>37</v>
      </c>
      <c r="N127" s="114" t="s">
        <v>37</v>
      </c>
      <c r="O127" s="114" t="s">
        <v>37</v>
      </c>
      <c r="P127" s="114" t="s">
        <v>37</v>
      </c>
      <c r="Q127" s="47" t="s">
        <v>37</v>
      </c>
      <c r="R127" s="130" t="s">
        <v>37</v>
      </c>
    </row>
    <row r="128" spans="1:21" ht="26.25" customHeight="1" x14ac:dyDescent="0.2">
      <c r="A128" s="392" t="s">
        <v>1437</v>
      </c>
      <c r="B128" s="349" t="s">
        <v>633</v>
      </c>
      <c r="C128" s="352" t="s">
        <v>634</v>
      </c>
      <c r="D128" s="352" t="s">
        <v>635</v>
      </c>
      <c r="E128" s="352" t="s">
        <v>569</v>
      </c>
      <c r="F128" s="389">
        <f>SUM(F130:F136)</f>
        <v>1766.8999999999999</v>
      </c>
      <c r="G128" s="346">
        <f>SUM(G130:G136)</f>
        <v>2113</v>
      </c>
      <c r="H128" s="346">
        <f>SUM(H130:H136)</f>
        <v>2227.3000000000002</v>
      </c>
      <c r="I128" s="346">
        <f>SUM(I130:I136)</f>
        <v>2336.9</v>
      </c>
      <c r="J128" s="355" t="s">
        <v>21</v>
      </c>
      <c r="K128" s="231" t="s">
        <v>1443</v>
      </c>
      <c r="L128" s="106" t="s">
        <v>1483</v>
      </c>
      <c r="M128" s="107" t="s">
        <v>124</v>
      </c>
      <c r="N128" s="234" t="s">
        <v>129</v>
      </c>
      <c r="O128" s="234" t="s">
        <v>129</v>
      </c>
      <c r="P128" s="235" t="s">
        <v>129</v>
      </c>
      <c r="Q128" s="68" t="s">
        <v>21</v>
      </c>
      <c r="R128" s="129">
        <f>(G128-F128)/F128</f>
        <v>0.19587978946176929</v>
      </c>
      <c r="S128" s="330" t="s">
        <v>1246</v>
      </c>
      <c r="T128" s="331"/>
      <c r="U128" s="331"/>
    </row>
    <row r="129" spans="1:21" ht="26.25" customHeight="1" x14ac:dyDescent="0.2">
      <c r="A129" s="394"/>
      <c r="B129" s="350"/>
      <c r="C129" s="353"/>
      <c r="D129" s="353"/>
      <c r="E129" s="353"/>
      <c r="F129" s="390"/>
      <c r="G129" s="347"/>
      <c r="H129" s="347"/>
      <c r="I129" s="347"/>
      <c r="J129" s="356"/>
      <c r="K129" s="232" t="s">
        <v>1482</v>
      </c>
      <c r="L129" s="106" t="s">
        <v>1484</v>
      </c>
      <c r="M129" s="107" t="s">
        <v>124</v>
      </c>
      <c r="N129" s="234" t="s">
        <v>1677</v>
      </c>
      <c r="O129" s="234" t="s">
        <v>744</v>
      </c>
      <c r="P129" s="235" t="s">
        <v>744</v>
      </c>
      <c r="Q129" s="68"/>
      <c r="R129" s="129"/>
      <c r="S129" s="459"/>
      <c r="T129" s="459"/>
      <c r="U129" s="459"/>
    </row>
    <row r="130" spans="1:21" ht="24" x14ac:dyDescent="0.2">
      <c r="A130" s="108"/>
      <c r="B130" s="109" t="s">
        <v>36</v>
      </c>
      <c r="C130" s="110" t="s">
        <v>37</v>
      </c>
      <c r="D130" s="110" t="s">
        <v>37</v>
      </c>
      <c r="E130" s="110" t="s">
        <v>37</v>
      </c>
      <c r="F130" s="110">
        <v>1399.1</v>
      </c>
      <c r="G130" s="111">
        <v>1575.4</v>
      </c>
      <c r="H130" s="111">
        <v>1664.6</v>
      </c>
      <c r="I130" s="111">
        <v>1747.8</v>
      </c>
      <c r="J130" s="112" t="s">
        <v>37</v>
      </c>
      <c r="K130" s="113" t="s">
        <v>37</v>
      </c>
      <c r="L130" s="114" t="s">
        <v>37</v>
      </c>
      <c r="M130" s="114" t="s">
        <v>37</v>
      </c>
      <c r="N130" s="114" t="s">
        <v>37</v>
      </c>
      <c r="O130" s="114" t="s">
        <v>37</v>
      </c>
      <c r="P130" s="114" t="s">
        <v>37</v>
      </c>
      <c r="Q130" s="47" t="s">
        <v>37</v>
      </c>
      <c r="R130" s="130" t="s">
        <v>37</v>
      </c>
      <c r="S130" s="143"/>
    </row>
    <row r="131" spans="1:21" ht="24" x14ac:dyDescent="0.2">
      <c r="A131" s="115"/>
      <c r="B131" s="109" t="s">
        <v>38</v>
      </c>
      <c r="C131" s="110" t="s">
        <v>37</v>
      </c>
      <c r="D131" s="110" t="s">
        <v>37</v>
      </c>
      <c r="E131" s="110" t="s">
        <v>37</v>
      </c>
      <c r="F131" s="110">
        <v>54</v>
      </c>
      <c r="G131" s="111">
        <v>53.7</v>
      </c>
      <c r="H131" s="111">
        <v>54.7</v>
      </c>
      <c r="I131" s="111">
        <v>55.7</v>
      </c>
      <c r="J131" s="112" t="s">
        <v>37</v>
      </c>
      <c r="K131" s="113" t="s">
        <v>37</v>
      </c>
      <c r="L131" s="114" t="s">
        <v>37</v>
      </c>
      <c r="M131" s="114" t="s">
        <v>37</v>
      </c>
      <c r="N131" s="114" t="s">
        <v>37</v>
      </c>
      <c r="O131" s="114" t="s">
        <v>37</v>
      </c>
      <c r="P131" s="114" t="s">
        <v>37</v>
      </c>
      <c r="Q131" s="47" t="s">
        <v>37</v>
      </c>
      <c r="R131" s="130" t="s">
        <v>37</v>
      </c>
      <c r="S131" s="143"/>
    </row>
    <row r="132" spans="1:21" x14ac:dyDescent="0.2">
      <c r="A132" s="115"/>
      <c r="B132" s="109" t="s">
        <v>39</v>
      </c>
      <c r="C132" s="110" t="s">
        <v>37</v>
      </c>
      <c r="D132" s="110" t="s">
        <v>37</v>
      </c>
      <c r="E132" s="110" t="s">
        <v>37</v>
      </c>
      <c r="F132" s="110">
        <v>313.8</v>
      </c>
      <c r="G132" s="111">
        <v>483.9</v>
      </c>
      <c r="H132" s="111">
        <v>508</v>
      </c>
      <c r="I132" s="111">
        <v>533.4</v>
      </c>
      <c r="J132" s="112" t="s">
        <v>37</v>
      </c>
      <c r="K132" s="113" t="s">
        <v>37</v>
      </c>
      <c r="L132" s="114" t="s">
        <v>37</v>
      </c>
      <c r="M132" s="114" t="s">
        <v>37</v>
      </c>
      <c r="N132" s="114" t="s">
        <v>37</v>
      </c>
      <c r="O132" s="114" t="s">
        <v>37</v>
      </c>
      <c r="P132" s="114" t="s">
        <v>37</v>
      </c>
      <c r="Q132" s="47" t="s">
        <v>37</v>
      </c>
      <c r="R132" s="130" t="s">
        <v>37</v>
      </c>
    </row>
    <row r="133" spans="1:21" ht="24" x14ac:dyDescent="0.2">
      <c r="A133" s="115"/>
      <c r="B133" s="109" t="s">
        <v>40</v>
      </c>
      <c r="C133" s="110" t="s">
        <v>37</v>
      </c>
      <c r="D133" s="110" t="s">
        <v>37</v>
      </c>
      <c r="E133" s="110" t="s">
        <v>37</v>
      </c>
      <c r="F133" s="110"/>
      <c r="G133" s="111"/>
      <c r="H133" s="111"/>
      <c r="I133" s="111"/>
      <c r="J133" s="112" t="s">
        <v>37</v>
      </c>
      <c r="K133" s="113" t="s">
        <v>37</v>
      </c>
      <c r="L133" s="114" t="s">
        <v>37</v>
      </c>
      <c r="M133" s="114" t="s">
        <v>37</v>
      </c>
      <c r="N133" s="114" t="s">
        <v>37</v>
      </c>
      <c r="O133" s="114" t="s">
        <v>37</v>
      </c>
      <c r="P133" s="114" t="s">
        <v>37</v>
      </c>
      <c r="Q133" s="47" t="s">
        <v>37</v>
      </c>
      <c r="R133" s="130" t="s">
        <v>37</v>
      </c>
    </row>
    <row r="134" spans="1:21" x14ac:dyDescent="0.2">
      <c r="A134" s="115"/>
      <c r="B134" s="109" t="s">
        <v>41</v>
      </c>
      <c r="C134" s="110" t="s">
        <v>37</v>
      </c>
      <c r="D134" s="110" t="s">
        <v>37</v>
      </c>
      <c r="E134" s="110" t="s">
        <v>37</v>
      </c>
      <c r="F134" s="110"/>
      <c r="G134" s="111"/>
      <c r="H134" s="111"/>
      <c r="I134" s="111"/>
      <c r="J134" s="112" t="s">
        <v>37</v>
      </c>
      <c r="K134" s="113" t="s">
        <v>37</v>
      </c>
      <c r="L134" s="114" t="s">
        <v>37</v>
      </c>
      <c r="M134" s="114" t="s">
        <v>37</v>
      </c>
      <c r="N134" s="114" t="s">
        <v>37</v>
      </c>
      <c r="O134" s="114" t="s">
        <v>37</v>
      </c>
      <c r="P134" s="114" t="s">
        <v>37</v>
      </c>
      <c r="Q134" s="47" t="s">
        <v>37</v>
      </c>
      <c r="R134" s="130" t="s">
        <v>37</v>
      </c>
    </row>
    <row r="135" spans="1:21" x14ac:dyDescent="0.2">
      <c r="A135" s="115"/>
      <c r="B135" s="109" t="s">
        <v>42</v>
      </c>
      <c r="C135" s="110" t="s">
        <v>37</v>
      </c>
      <c r="D135" s="110" t="s">
        <v>37</v>
      </c>
      <c r="E135" s="110" t="s">
        <v>37</v>
      </c>
      <c r="F135" s="110"/>
      <c r="G135" s="111"/>
      <c r="H135" s="111"/>
      <c r="I135" s="111"/>
      <c r="J135" s="112" t="s">
        <v>37</v>
      </c>
      <c r="K135" s="113" t="s">
        <v>37</v>
      </c>
      <c r="L135" s="114" t="s">
        <v>37</v>
      </c>
      <c r="M135" s="114" t="s">
        <v>37</v>
      </c>
      <c r="N135" s="114" t="s">
        <v>37</v>
      </c>
      <c r="O135" s="114" t="s">
        <v>37</v>
      </c>
      <c r="P135" s="114" t="s">
        <v>37</v>
      </c>
      <c r="Q135" s="47" t="s">
        <v>37</v>
      </c>
      <c r="R135" s="130" t="s">
        <v>37</v>
      </c>
    </row>
    <row r="136" spans="1:21" x14ac:dyDescent="0.2">
      <c r="A136" s="115"/>
      <c r="B136" s="109" t="s">
        <v>43</v>
      </c>
      <c r="C136" s="110" t="s">
        <v>37</v>
      </c>
      <c r="D136" s="110" t="s">
        <v>37</v>
      </c>
      <c r="E136" s="110" t="s">
        <v>37</v>
      </c>
      <c r="F136" s="110"/>
      <c r="G136" s="111"/>
      <c r="H136" s="111"/>
      <c r="I136" s="111"/>
      <c r="J136" s="112" t="s">
        <v>37</v>
      </c>
      <c r="K136" s="113" t="s">
        <v>37</v>
      </c>
      <c r="L136" s="114" t="s">
        <v>37</v>
      </c>
      <c r="M136" s="114" t="s">
        <v>37</v>
      </c>
      <c r="N136" s="114" t="s">
        <v>37</v>
      </c>
      <c r="O136" s="114" t="s">
        <v>37</v>
      </c>
      <c r="P136" s="114" t="s">
        <v>37</v>
      </c>
      <c r="Q136" s="47" t="s">
        <v>37</v>
      </c>
      <c r="R136" s="130" t="s">
        <v>37</v>
      </c>
    </row>
    <row r="137" spans="1:21" ht="48" x14ac:dyDescent="0.2">
      <c r="A137" s="149" t="s">
        <v>1439</v>
      </c>
      <c r="B137" s="100" t="s">
        <v>636</v>
      </c>
      <c r="C137" s="101" t="s">
        <v>637</v>
      </c>
      <c r="D137" s="101" t="s">
        <v>638</v>
      </c>
      <c r="E137" s="101" t="s">
        <v>639</v>
      </c>
      <c r="F137" s="102">
        <f>SUM(F138:F144)</f>
        <v>2817.5</v>
      </c>
      <c r="G137" s="103">
        <f>SUM(G138:G144)</f>
        <v>3205.2999999999997</v>
      </c>
      <c r="H137" s="103">
        <f>SUM(H138:H144)</f>
        <v>3365.6000000000004</v>
      </c>
      <c r="I137" s="117">
        <f>SUM(I138:I144)</f>
        <v>3533.8999999999996</v>
      </c>
      <c r="J137" s="104" t="s">
        <v>21</v>
      </c>
      <c r="K137" s="121" t="s">
        <v>1438</v>
      </c>
      <c r="L137" s="106" t="s">
        <v>640</v>
      </c>
      <c r="M137" s="107" t="s">
        <v>26</v>
      </c>
      <c r="N137" s="234" t="s">
        <v>641</v>
      </c>
      <c r="O137" s="234" t="s">
        <v>641</v>
      </c>
      <c r="P137" s="234" t="s">
        <v>641</v>
      </c>
      <c r="Q137" s="68" t="s">
        <v>21</v>
      </c>
      <c r="R137" s="129">
        <f>(G137-F137)/F137</f>
        <v>0.13763975155279493</v>
      </c>
      <c r="S137" s="330" t="s">
        <v>1436</v>
      </c>
      <c r="T137" s="331"/>
      <c r="U137" s="331"/>
    </row>
    <row r="138" spans="1:21" ht="24" x14ac:dyDescent="0.2">
      <c r="A138" s="108"/>
      <c r="B138" s="109" t="s">
        <v>36</v>
      </c>
      <c r="C138" s="110" t="s">
        <v>37</v>
      </c>
      <c r="D138" s="110" t="s">
        <v>37</v>
      </c>
      <c r="E138" s="110" t="s">
        <v>37</v>
      </c>
      <c r="F138" s="110">
        <v>1646.9</v>
      </c>
      <c r="G138" s="111">
        <v>1877.3</v>
      </c>
      <c r="H138" s="111">
        <v>1971.2</v>
      </c>
      <c r="I138" s="111">
        <v>2069.6999999999998</v>
      </c>
      <c r="J138" s="112" t="s">
        <v>37</v>
      </c>
      <c r="K138" s="113" t="s">
        <v>37</v>
      </c>
      <c r="L138" s="114" t="s">
        <v>37</v>
      </c>
      <c r="M138" s="114" t="s">
        <v>37</v>
      </c>
      <c r="N138" s="114" t="s">
        <v>37</v>
      </c>
      <c r="O138" s="114" t="s">
        <v>37</v>
      </c>
      <c r="P138" s="114" t="s">
        <v>37</v>
      </c>
      <c r="Q138" s="47" t="s">
        <v>37</v>
      </c>
      <c r="R138" s="130" t="s">
        <v>37</v>
      </c>
      <c r="S138" s="153" t="s">
        <v>1435</v>
      </c>
    </row>
    <row r="139" spans="1:21" ht="24" x14ac:dyDescent="0.2">
      <c r="A139" s="115"/>
      <c r="B139" s="109" t="s">
        <v>38</v>
      </c>
      <c r="C139" s="110" t="s">
        <v>37</v>
      </c>
      <c r="D139" s="110" t="s">
        <v>37</v>
      </c>
      <c r="E139" s="110" t="s">
        <v>37</v>
      </c>
      <c r="F139" s="110">
        <f>825.1+72.8</f>
        <v>897.9</v>
      </c>
      <c r="G139" s="111">
        <v>1051.3</v>
      </c>
      <c r="H139" s="111">
        <v>1103.9000000000001</v>
      </c>
      <c r="I139" s="111">
        <v>1159.0999999999999</v>
      </c>
      <c r="J139" s="112" t="s">
        <v>37</v>
      </c>
      <c r="K139" s="113" t="s">
        <v>37</v>
      </c>
      <c r="L139" s="114" t="s">
        <v>37</v>
      </c>
      <c r="M139" s="114" t="s">
        <v>37</v>
      </c>
      <c r="N139" s="114" t="s">
        <v>37</v>
      </c>
      <c r="O139" s="114" t="s">
        <v>37</v>
      </c>
      <c r="P139" s="114" t="s">
        <v>37</v>
      </c>
      <c r="Q139" s="47" t="s">
        <v>37</v>
      </c>
      <c r="R139" s="130" t="s">
        <v>37</v>
      </c>
      <c r="S139" s="459"/>
      <c r="T139" s="459"/>
      <c r="U139" s="459"/>
    </row>
    <row r="140" spans="1:21" x14ac:dyDescent="0.2">
      <c r="A140" s="115"/>
      <c r="B140" s="109" t="s">
        <v>39</v>
      </c>
      <c r="C140" s="110" t="s">
        <v>37</v>
      </c>
      <c r="D140" s="110" t="s">
        <v>37</v>
      </c>
      <c r="E140" s="110" t="s">
        <v>37</v>
      </c>
      <c r="F140" s="110">
        <v>272.7</v>
      </c>
      <c r="G140" s="111">
        <v>276.7</v>
      </c>
      <c r="H140" s="111">
        <v>290.5</v>
      </c>
      <c r="I140" s="111">
        <v>305.10000000000002</v>
      </c>
      <c r="J140" s="112" t="s">
        <v>37</v>
      </c>
      <c r="K140" s="113" t="s">
        <v>37</v>
      </c>
      <c r="L140" s="114" t="s">
        <v>37</v>
      </c>
      <c r="M140" s="114" t="s">
        <v>37</v>
      </c>
      <c r="N140" s="114" t="s">
        <v>37</v>
      </c>
      <c r="O140" s="114" t="s">
        <v>37</v>
      </c>
      <c r="P140" s="114" t="s">
        <v>37</v>
      </c>
      <c r="Q140" s="47" t="s">
        <v>37</v>
      </c>
      <c r="R140" s="130" t="s">
        <v>37</v>
      </c>
    </row>
    <row r="141" spans="1:21" ht="24" x14ac:dyDescent="0.2">
      <c r="A141" s="115"/>
      <c r="B141" s="109" t="s">
        <v>40</v>
      </c>
      <c r="C141" s="110" t="s">
        <v>37</v>
      </c>
      <c r="D141" s="110" t="s">
        <v>37</v>
      </c>
      <c r="E141" s="110" t="s">
        <v>37</v>
      </c>
      <c r="F141" s="110"/>
      <c r="G141" s="111"/>
      <c r="H141" s="111"/>
      <c r="I141" s="111"/>
      <c r="J141" s="112" t="s">
        <v>37</v>
      </c>
      <c r="K141" s="113" t="s">
        <v>37</v>
      </c>
      <c r="L141" s="114" t="s">
        <v>37</v>
      </c>
      <c r="M141" s="114" t="s">
        <v>37</v>
      </c>
      <c r="N141" s="114" t="s">
        <v>37</v>
      </c>
      <c r="O141" s="114" t="s">
        <v>37</v>
      </c>
      <c r="P141" s="114" t="s">
        <v>37</v>
      </c>
      <c r="Q141" s="47" t="s">
        <v>37</v>
      </c>
      <c r="R141" s="130" t="s">
        <v>37</v>
      </c>
    </row>
    <row r="142" spans="1:21" x14ac:dyDescent="0.2">
      <c r="A142" s="115"/>
      <c r="B142" s="109" t="s">
        <v>41</v>
      </c>
      <c r="C142" s="110" t="s">
        <v>37</v>
      </c>
      <c r="D142" s="110" t="s">
        <v>37</v>
      </c>
      <c r="E142" s="110" t="s">
        <v>37</v>
      </c>
      <c r="F142" s="110"/>
      <c r="G142" s="111"/>
      <c r="H142" s="111"/>
      <c r="I142" s="111"/>
      <c r="J142" s="112" t="s">
        <v>37</v>
      </c>
      <c r="K142" s="113" t="s">
        <v>37</v>
      </c>
      <c r="L142" s="114" t="s">
        <v>37</v>
      </c>
      <c r="M142" s="114" t="s">
        <v>37</v>
      </c>
      <c r="N142" s="114" t="s">
        <v>37</v>
      </c>
      <c r="O142" s="114" t="s">
        <v>37</v>
      </c>
      <c r="P142" s="114" t="s">
        <v>37</v>
      </c>
      <c r="Q142" s="47" t="s">
        <v>37</v>
      </c>
      <c r="R142" s="130" t="s">
        <v>37</v>
      </c>
    </row>
    <row r="143" spans="1:21" x14ac:dyDescent="0.2">
      <c r="A143" s="115"/>
      <c r="B143" s="109" t="s">
        <v>42</v>
      </c>
      <c r="C143" s="110" t="s">
        <v>37</v>
      </c>
      <c r="D143" s="110" t="s">
        <v>37</v>
      </c>
      <c r="E143" s="110" t="s">
        <v>37</v>
      </c>
      <c r="F143" s="110"/>
      <c r="G143" s="111"/>
      <c r="H143" s="111"/>
      <c r="I143" s="111"/>
      <c r="J143" s="112" t="s">
        <v>37</v>
      </c>
      <c r="K143" s="113" t="s">
        <v>37</v>
      </c>
      <c r="L143" s="114" t="s">
        <v>37</v>
      </c>
      <c r="M143" s="114" t="s">
        <v>37</v>
      </c>
      <c r="N143" s="114" t="s">
        <v>37</v>
      </c>
      <c r="O143" s="114" t="s">
        <v>37</v>
      </c>
      <c r="P143" s="114" t="s">
        <v>37</v>
      </c>
      <c r="Q143" s="47" t="s">
        <v>37</v>
      </c>
      <c r="R143" s="130" t="s">
        <v>37</v>
      </c>
    </row>
    <row r="144" spans="1:21" x14ac:dyDescent="0.2">
      <c r="A144" s="115"/>
      <c r="B144" s="109" t="s">
        <v>43</v>
      </c>
      <c r="C144" s="110" t="s">
        <v>37</v>
      </c>
      <c r="D144" s="110" t="s">
        <v>37</v>
      </c>
      <c r="E144" s="110" t="s">
        <v>37</v>
      </c>
      <c r="F144" s="110"/>
      <c r="G144" s="111"/>
      <c r="H144" s="111"/>
      <c r="I144" s="111"/>
      <c r="J144" s="112" t="s">
        <v>37</v>
      </c>
      <c r="K144" s="113" t="s">
        <v>37</v>
      </c>
      <c r="L144" s="114" t="s">
        <v>37</v>
      </c>
      <c r="M144" s="114" t="s">
        <v>37</v>
      </c>
      <c r="N144" s="114" t="s">
        <v>37</v>
      </c>
      <c r="O144" s="114" t="s">
        <v>37</v>
      </c>
      <c r="P144" s="114" t="s">
        <v>37</v>
      </c>
      <c r="Q144" s="47" t="s">
        <v>37</v>
      </c>
      <c r="R144" s="130" t="s">
        <v>37</v>
      </c>
    </row>
    <row r="145" spans="1:21" ht="36" customHeight="1" x14ac:dyDescent="0.2">
      <c r="A145" s="392" t="s">
        <v>1442</v>
      </c>
      <c r="B145" s="349" t="s">
        <v>642</v>
      </c>
      <c r="C145" s="352" t="s">
        <v>643</v>
      </c>
      <c r="D145" s="352" t="s">
        <v>644</v>
      </c>
      <c r="E145" s="352" t="s">
        <v>544</v>
      </c>
      <c r="F145" s="389">
        <f>SUM(F147:F153)</f>
        <v>3924</v>
      </c>
      <c r="G145" s="346">
        <f>SUM(G147:G153)</f>
        <v>4071.2000000000003</v>
      </c>
      <c r="H145" s="346">
        <f>SUM(H147:H153)</f>
        <v>4245.7000000000007</v>
      </c>
      <c r="I145" s="346">
        <f>SUM(I147:I153)</f>
        <v>4429.2</v>
      </c>
      <c r="J145" s="355" t="s">
        <v>21</v>
      </c>
      <c r="K145" s="121" t="s">
        <v>1440</v>
      </c>
      <c r="L145" s="106" t="s">
        <v>1679</v>
      </c>
      <c r="M145" s="107" t="s">
        <v>44</v>
      </c>
      <c r="N145" s="234" t="s">
        <v>302</v>
      </c>
      <c r="O145" s="234" t="s">
        <v>302</v>
      </c>
      <c r="P145" s="235" t="s">
        <v>302</v>
      </c>
      <c r="Q145" s="68" t="s">
        <v>21</v>
      </c>
      <c r="R145" s="129">
        <f>(G145-F145)/F145</f>
        <v>3.7512742099898133E-2</v>
      </c>
      <c r="S145" s="330" t="s">
        <v>1246</v>
      </c>
      <c r="T145" s="331"/>
      <c r="U145" s="331"/>
    </row>
    <row r="146" spans="1:21" ht="24" x14ac:dyDescent="0.2">
      <c r="A146" s="394"/>
      <c r="B146" s="351"/>
      <c r="C146" s="354"/>
      <c r="D146" s="354"/>
      <c r="E146" s="354"/>
      <c r="F146" s="391"/>
      <c r="G146" s="348"/>
      <c r="H146" s="348"/>
      <c r="I146" s="348"/>
      <c r="J146" s="357"/>
      <c r="K146" s="231" t="s">
        <v>1441</v>
      </c>
      <c r="L146" s="106" t="s">
        <v>645</v>
      </c>
      <c r="M146" s="107" t="s">
        <v>124</v>
      </c>
      <c r="N146" s="234" t="s">
        <v>82</v>
      </c>
      <c r="O146" s="234" t="s">
        <v>82</v>
      </c>
      <c r="P146" s="235" t="s">
        <v>82</v>
      </c>
      <c r="Q146" s="275" t="s">
        <v>21</v>
      </c>
      <c r="R146" s="129"/>
      <c r="S146" s="459"/>
      <c r="T146" s="459"/>
      <c r="U146" s="459"/>
    </row>
    <row r="147" spans="1:21" ht="24" x14ac:dyDescent="0.2">
      <c r="A147" s="108"/>
      <c r="B147" s="109" t="s">
        <v>36</v>
      </c>
      <c r="C147" s="110" t="s">
        <v>37</v>
      </c>
      <c r="D147" s="110" t="s">
        <v>37</v>
      </c>
      <c r="E147" s="110" t="s">
        <v>37</v>
      </c>
      <c r="F147" s="110">
        <v>3330.1</v>
      </c>
      <c r="G147" s="111">
        <v>3450.9</v>
      </c>
      <c r="H147" s="111">
        <v>3623.4</v>
      </c>
      <c r="I147" s="111">
        <v>3804.6</v>
      </c>
      <c r="J147" s="112" t="s">
        <v>37</v>
      </c>
      <c r="K147" s="113" t="s">
        <v>37</v>
      </c>
      <c r="L147" s="114" t="s">
        <v>37</v>
      </c>
      <c r="M147" s="114" t="s">
        <v>37</v>
      </c>
      <c r="N147" s="114" t="s">
        <v>37</v>
      </c>
      <c r="O147" s="114" t="s">
        <v>37</v>
      </c>
      <c r="P147" s="114" t="s">
        <v>37</v>
      </c>
      <c r="Q147" s="47" t="s">
        <v>37</v>
      </c>
      <c r="R147" s="130" t="s">
        <v>37</v>
      </c>
    </row>
    <row r="148" spans="1:21" ht="24" x14ac:dyDescent="0.2">
      <c r="A148" s="115"/>
      <c r="B148" s="109" t="s">
        <v>38</v>
      </c>
      <c r="C148" s="110" t="s">
        <v>37</v>
      </c>
      <c r="D148" s="110" t="s">
        <v>37</v>
      </c>
      <c r="E148" s="110" t="s">
        <v>37</v>
      </c>
      <c r="F148" s="110">
        <v>554.4</v>
      </c>
      <c r="G148" s="111">
        <v>578.70000000000005</v>
      </c>
      <c r="H148" s="111">
        <v>578.70000000000005</v>
      </c>
      <c r="I148" s="111">
        <v>578.70000000000005</v>
      </c>
      <c r="J148" s="112" t="s">
        <v>37</v>
      </c>
      <c r="K148" s="113" t="s">
        <v>37</v>
      </c>
      <c r="L148" s="114" t="s">
        <v>37</v>
      </c>
      <c r="M148" s="114" t="s">
        <v>37</v>
      </c>
      <c r="N148" s="114" t="s">
        <v>37</v>
      </c>
      <c r="O148" s="114" t="s">
        <v>37</v>
      </c>
      <c r="P148" s="114" t="s">
        <v>37</v>
      </c>
      <c r="Q148" s="47" t="s">
        <v>37</v>
      </c>
      <c r="R148" s="130" t="s">
        <v>37</v>
      </c>
    </row>
    <row r="149" spans="1:21" x14ac:dyDescent="0.2">
      <c r="A149" s="115"/>
      <c r="B149" s="109" t="s">
        <v>39</v>
      </c>
      <c r="C149" s="110" t="s">
        <v>37</v>
      </c>
      <c r="D149" s="110" t="s">
        <v>37</v>
      </c>
      <c r="E149" s="110" t="s">
        <v>37</v>
      </c>
      <c r="F149" s="110">
        <v>39.5</v>
      </c>
      <c r="G149" s="111">
        <v>41.6</v>
      </c>
      <c r="H149" s="111">
        <v>43.6</v>
      </c>
      <c r="I149" s="111">
        <v>45.9</v>
      </c>
      <c r="J149" s="112" t="s">
        <v>37</v>
      </c>
      <c r="K149" s="113" t="s">
        <v>37</v>
      </c>
      <c r="L149" s="114" t="s">
        <v>37</v>
      </c>
      <c r="M149" s="114" t="s">
        <v>37</v>
      </c>
      <c r="N149" s="114" t="s">
        <v>37</v>
      </c>
      <c r="O149" s="114" t="s">
        <v>37</v>
      </c>
      <c r="P149" s="114" t="s">
        <v>37</v>
      </c>
      <c r="Q149" s="47" t="s">
        <v>37</v>
      </c>
      <c r="R149" s="130" t="s">
        <v>37</v>
      </c>
    </row>
    <row r="150" spans="1:21" ht="24" x14ac:dyDescent="0.2">
      <c r="A150" s="115"/>
      <c r="B150" s="109" t="s">
        <v>40</v>
      </c>
      <c r="C150" s="110" t="s">
        <v>37</v>
      </c>
      <c r="D150" s="110" t="s">
        <v>37</v>
      </c>
      <c r="E150" s="110" t="s">
        <v>37</v>
      </c>
      <c r="F150" s="110"/>
      <c r="G150" s="111"/>
      <c r="H150" s="111"/>
      <c r="I150" s="111"/>
      <c r="J150" s="112" t="s">
        <v>37</v>
      </c>
      <c r="K150" s="113" t="s">
        <v>37</v>
      </c>
      <c r="L150" s="114" t="s">
        <v>37</v>
      </c>
      <c r="M150" s="114" t="s">
        <v>37</v>
      </c>
      <c r="N150" s="114" t="s">
        <v>37</v>
      </c>
      <c r="O150" s="114" t="s">
        <v>37</v>
      </c>
      <c r="P150" s="114" t="s">
        <v>37</v>
      </c>
      <c r="Q150" s="47" t="s">
        <v>37</v>
      </c>
      <c r="R150" s="130" t="s">
        <v>37</v>
      </c>
    </row>
    <row r="151" spans="1:21" x14ac:dyDescent="0.2">
      <c r="A151" s="115"/>
      <c r="B151" s="109" t="s">
        <v>41</v>
      </c>
      <c r="C151" s="110" t="s">
        <v>37</v>
      </c>
      <c r="D151" s="110" t="s">
        <v>37</v>
      </c>
      <c r="E151" s="110" t="s">
        <v>37</v>
      </c>
      <c r="F151" s="110"/>
      <c r="G151" s="111"/>
      <c r="H151" s="111"/>
      <c r="I151" s="111"/>
      <c r="J151" s="112" t="s">
        <v>37</v>
      </c>
      <c r="K151" s="113" t="s">
        <v>37</v>
      </c>
      <c r="L151" s="114" t="s">
        <v>37</v>
      </c>
      <c r="M151" s="114" t="s">
        <v>37</v>
      </c>
      <c r="N151" s="114" t="s">
        <v>37</v>
      </c>
      <c r="O151" s="114" t="s">
        <v>37</v>
      </c>
      <c r="P151" s="114" t="s">
        <v>37</v>
      </c>
      <c r="Q151" s="47" t="s">
        <v>37</v>
      </c>
      <c r="R151" s="130" t="s">
        <v>37</v>
      </c>
    </row>
    <row r="152" spans="1:21" x14ac:dyDescent="0.2">
      <c r="A152" s="115"/>
      <c r="B152" s="109" t="s">
        <v>42</v>
      </c>
      <c r="C152" s="110" t="s">
        <v>37</v>
      </c>
      <c r="D152" s="110" t="s">
        <v>37</v>
      </c>
      <c r="E152" s="110" t="s">
        <v>37</v>
      </c>
      <c r="F152" s="110"/>
      <c r="G152" s="111"/>
      <c r="H152" s="111"/>
      <c r="I152" s="111"/>
      <c r="J152" s="112" t="s">
        <v>37</v>
      </c>
      <c r="K152" s="113" t="s">
        <v>37</v>
      </c>
      <c r="L152" s="114" t="s">
        <v>37</v>
      </c>
      <c r="M152" s="114" t="s">
        <v>37</v>
      </c>
      <c r="N152" s="114" t="s">
        <v>37</v>
      </c>
      <c r="O152" s="114" t="s">
        <v>37</v>
      </c>
      <c r="P152" s="114" t="s">
        <v>37</v>
      </c>
      <c r="Q152" s="47" t="s">
        <v>37</v>
      </c>
      <c r="R152" s="130" t="s">
        <v>37</v>
      </c>
    </row>
    <row r="153" spans="1:21" x14ac:dyDescent="0.2">
      <c r="A153" s="115"/>
      <c r="B153" s="109" t="s">
        <v>43</v>
      </c>
      <c r="C153" s="110" t="s">
        <v>37</v>
      </c>
      <c r="D153" s="110" t="s">
        <v>37</v>
      </c>
      <c r="E153" s="110" t="s">
        <v>37</v>
      </c>
      <c r="F153" s="110"/>
      <c r="G153" s="111"/>
      <c r="H153" s="111"/>
      <c r="I153" s="111"/>
      <c r="J153" s="112" t="s">
        <v>37</v>
      </c>
      <c r="K153" s="113" t="s">
        <v>37</v>
      </c>
      <c r="L153" s="114" t="s">
        <v>37</v>
      </c>
      <c r="M153" s="114" t="s">
        <v>37</v>
      </c>
      <c r="N153" s="114" t="s">
        <v>37</v>
      </c>
      <c r="O153" s="114" t="s">
        <v>37</v>
      </c>
      <c r="P153" s="114" t="s">
        <v>37</v>
      </c>
      <c r="Q153" s="47" t="s">
        <v>37</v>
      </c>
      <c r="R153" s="130" t="s">
        <v>37</v>
      </c>
    </row>
    <row r="154" spans="1:21" ht="31.5" customHeight="1" x14ac:dyDescent="0.2">
      <c r="A154" s="105" t="s">
        <v>1192</v>
      </c>
      <c r="B154" s="116" t="s">
        <v>1455</v>
      </c>
      <c r="C154" s="101" t="s">
        <v>615</v>
      </c>
      <c r="D154" s="101">
        <v>10</v>
      </c>
      <c r="E154" s="101" t="s">
        <v>616</v>
      </c>
      <c r="F154" s="102">
        <f>SUM(F155:F161)</f>
        <v>310</v>
      </c>
      <c r="G154" s="103">
        <f>SUM(G155:G161)</f>
        <v>400</v>
      </c>
      <c r="H154" s="103">
        <f>SUM(H155:H161)</f>
        <v>400</v>
      </c>
      <c r="I154" s="117">
        <f>SUM(I155:I161)</f>
        <v>400</v>
      </c>
      <c r="J154" s="118" t="s">
        <v>21</v>
      </c>
      <c r="K154" s="121" t="s">
        <v>1444</v>
      </c>
      <c r="L154" s="106" t="s">
        <v>618</v>
      </c>
      <c r="M154" s="107" t="s">
        <v>124</v>
      </c>
      <c r="N154" s="234" t="s">
        <v>1678</v>
      </c>
      <c r="O154" s="234" t="s">
        <v>1740</v>
      </c>
      <c r="P154" s="234" t="s">
        <v>1741</v>
      </c>
      <c r="Q154" s="51" t="s">
        <v>21</v>
      </c>
      <c r="R154" s="129">
        <f>(G154-F154)/F154</f>
        <v>0.29032258064516131</v>
      </c>
      <c r="S154" s="458"/>
      <c r="T154" s="459"/>
      <c r="U154" s="459"/>
    </row>
    <row r="155" spans="1:21" ht="24" x14ac:dyDescent="0.2">
      <c r="A155" s="108"/>
      <c r="B155" s="109" t="s">
        <v>36</v>
      </c>
      <c r="C155" s="110" t="s">
        <v>37</v>
      </c>
      <c r="D155" s="110" t="s">
        <v>37</v>
      </c>
      <c r="E155" s="110" t="s">
        <v>37</v>
      </c>
      <c r="F155" s="110">
        <v>310</v>
      </c>
      <c r="G155" s="111">
        <v>400</v>
      </c>
      <c r="H155" s="111">
        <v>400</v>
      </c>
      <c r="I155" s="111">
        <v>400</v>
      </c>
      <c r="J155" s="112" t="s">
        <v>37</v>
      </c>
      <c r="K155" s="113" t="s">
        <v>37</v>
      </c>
      <c r="L155" s="114" t="s">
        <v>37</v>
      </c>
      <c r="M155" s="114" t="s">
        <v>37</v>
      </c>
      <c r="N155" s="114" t="s">
        <v>37</v>
      </c>
      <c r="O155" s="114" t="s">
        <v>37</v>
      </c>
      <c r="P155" s="114" t="s">
        <v>37</v>
      </c>
      <c r="Q155" s="47" t="s">
        <v>37</v>
      </c>
      <c r="R155" s="130" t="s">
        <v>37</v>
      </c>
      <c r="S155" s="330" t="s">
        <v>1560</v>
      </c>
      <c r="T155" s="331"/>
      <c r="U155" s="331"/>
    </row>
    <row r="156" spans="1:21" ht="24" x14ac:dyDescent="0.2">
      <c r="A156" s="115"/>
      <c r="B156" s="109" t="s">
        <v>38</v>
      </c>
      <c r="C156" s="110" t="s">
        <v>37</v>
      </c>
      <c r="D156" s="110" t="s">
        <v>37</v>
      </c>
      <c r="E156" s="110" t="s">
        <v>37</v>
      </c>
      <c r="F156" s="164"/>
      <c r="G156" s="111"/>
      <c r="H156" s="111"/>
      <c r="I156" s="111"/>
      <c r="J156" s="112" t="s">
        <v>37</v>
      </c>
      <c r="K156" s="113" t="s">
        <v>37</v>
      </c>
      <c r="L156" s="114" t="s">
        <v>37</v>
      </c>
      <c r="M156" s="114" t="s">
        <v>37</v>
      </c>
      <c r="N156" s="114" t="s">
        <v>37</v>
      </c>
      <c r="O156" s="114" t="s">
        <v>37</v>
      </c>
      <c r="P156" s="114" t="s">
        <v>37</v>
      </c>
      <c r="Q156" s="47" t="s">
        <v>37</v>
      </c>
      <c r="R156" s="130" t="s">
        <v>37</v>
      </c>
    </row>
    <row r="157" spans="1:21" x14ac:dyDescent="0.2">
      <c r="A157" s="115"/>
      <c r="B157" s="109" t="s">
        <v>39</v>
      </c>
      <c r="C157" s="110" t="s">
        <v>37</v>
      </c>
      <c r="D157" s="110" t="s">
        <v>37</v>
      </c>
      <c r="E157" s="110" t="s">
        <v>37</v>
      </c>
      <c r="F157" s="164"/>
      <c r="G157" s="111"/>
      <c r="H157" s="111"/>
      <c r="I157" s="111"/>
      <c r="J157" s="112" t="s">
        <v>37</v>
      </c>
      <c r="K157" s="113" t="s">
        <v>37</v>
      </c>
      <c r="L157" s="114" t="s">
        <v>37</v>
      </c>
      <c r="M157" s="114" t="s">
        <v>37</v>
      </c>
      <c r="N157" s="114" t="s">
        <v>37</v>
      </c>
      <c r="O157" s="114" t="s">
        <v>37</v>
      </c>
      <c r="P157" s="114" t="s">
        <v>37</v>
      </c>
      <c r="Q157" s="47" t="s">
        <v>37</v>
      </c>
      <c r="R157" s="130" t="s">
        <v>37</v>
      </c>
    </row>
    <row r="158" spans="1:21" ht="24" x14ac:dyDescent="0.2">
      <c r="A158" s="115"/>
      <c r="B158" s="109" t="s">
        <v>40</v>
      </c>
      <c r="C158" s="110" t="s">
        <v>37</v>
      </c>
      <c r="D158" s="110" t="s">
        <v>37</v>
      </c>
      <c r="E158" s="110" t="s">
        <v>37</v>
      </c>
      <c r="F158" s="110"/>
      <c r="G158" s="111"/>
      <c r="H158" s="111"/>
      <c r="I158" s="111"/>
      <c r="J158" s="112" t="s">
        <v>37</v>
      </c>
      <c r="K158" s="113" t="s">
        <v>37</v>
      </c>
      <c r="L158" s="114" t="s">
        <v>37</v>
      </c>
      <c r="M158" s="114" t="s">
        <v>37</v>
      </c>
      <c r="N158" s="114" t="s">
        <v>37</v>
      </c>
      <c r="O158" s="114" t="s">
        <v>37</v>
      </c>
      <c r="P158" s="114" t="s">
        <v>37</v>
      </c>
      <c r="Q158" s="47" t="s">
        <v>37</v>
      </c>
      <c r="R158" s="130" t="s">
        <v>37</v>
      </c>
    </row>
    <row r="159" spans="1:21" x14ac:dyDescent="0.2">
      <c r="A159" s="115"/>
      <c r="B159" s="109" t="s">
        <v>41</v>
      </c>
      <c r="C159" s="110" t="s">
        <v>37</v>
      </c>
      <c r="D159" s="110" t="s">
        <v>37</v>
      </c>
      <c r="E159" s="110" t="s">
        <v>37</v>
      </c>
      <c r="F159" s="110"/>
      <c r="G159" s="111"/>
      <c r="H159" s="111"/>
      <c r="I159" s="111"/>
      <c r="J159" s="112" t="s">
        <v>37</v>
      </c>
      <c r="K159" s="113" t="s">
        <v>37</v>
      </c>
      <c r="L159" s="114" t="s">
        <v>37</v>
      </c>
      <c r="M159" s="114" t="s">
        <v>37</v>
      </c>
      <c r="N159" s="114" t="s">
        <v>37</v>
      </c>
      <c r="O159" s="114" t="s">
        <v>37</v>
      </c>
      <c r="P159" s="114" t="s">
        <v>37</v>
      </c>
      <c r="Q159" s="47" t="s">
        <v>37</v>
      </c>
      <c r="R159" s="130" t="s">
        <v>37</v>
      </c>
    </row>
    <row r="160" spans="1:21" x14ac:dyDescent="0.2">
      <c r="A160" s="115"/>
      <c r="B160" s="109" t="s">
        <v>42</v>
      </c>
      <c r="C160" s="110" t="s">
        <v>37</v>
      </c>
      <c r="D160" s="110" t="s">
        <v>37</v>
      </c>
      <c r="E160" s="110" t="s">
        <v>37</v>
      </c>
      <c r="F160" s="110"/>
      <c r="G160" s="111"/>
      <c r="H160" s="111"/>
      <c r="I160" s="111"/>
      <c r="J160" s="112" t="s">
        <v>37</v>
      </c>
      <c r="K160" s="113" t="s">
        <v>37</v>
      </c>
      <c r="L160" s="114" t="s">
        <v>37</v>
      </c>
      <c r="M160" s="114" t="s">
        <v>37</v>
      </c>
      <c r="N160" s="114" t="s">
        <v>37</v>
      </c>
      <c r="O160" s="114" t="s">
        <v>37</v>
      </c>
      <c r="P160" s="114" t="s">
        <v>37</v>
      </c>
      <c r="Q160" s="47" t="s">
        <v>37</v>
      </c>
      <c r="R160" s="130" t="s">
        <v>37</v>
      </c>
    </row>
    <row r="161" spans="1:21" x14ac:dyDescent="0.2">
      <c r="A161" s="115"/>
      <c r="B161" s="109" t="s">
        <v>43</v>
      </c>
      <c r="C161" s="110" t="s">
        <v>37</v>
      </c>
      <c r="D161" s="110" t="s">
        <v>37</v>
      </c>
      <c r="E161" s="110" t="s">
        <v>37</v>
      </c>
      <c r="F161" s="110"/>
      <c r="G161" s="111"/>
      <c r="H161" s="111"/>
      <c r="I161" s="111"/>
      <c r="J161" s="112" t="s">
        <v>37</v>
      </c>
      <c r="K161" s="113" t="s">
        <v>37</v>
      </c>
      <c r="L161" s="114" t="s">
        <v>37</v>
      </c>
      <c r="M161" s="114" t="s">
        <v>37</v>
      </c>
      <c r="N161" s="114" t="s">
        <v>37</v>
      </c>
      <c r="O161" s="114" t="s">
        <v>37</v>
      </c>
      <c r="P161" s="114" t="s">
        <v>37</v>
      </c>
      <c r="Q161" s="47" t="s">
        <v>37</v>
      </c>
      <c r="R161" s="130" t="s">
        <v>37</v>
      </c>
    </row>
    <row r="162" spans="1:21" ht="36" x14ac:dyDescent="0.2">
      <c r="A162" s="105" t="s">
        <v>1445</v>
      </c>
      <c r="B162" s="116" t="s">
        <v>646</v>
      </c>
      <c r="C162" s="101" t="s">
        <v>647</v>
      </c>
      <c r="D162" s="101" t="s">
        <v>648</v>
      </c>
      <c r="E162" s="101" t="s">
        <v>649</v>
      </c>
      <c r="F162" s="102">
        <f>SUM(F163:F169)</f>
        <v>250.6</v>
      </c>
      <c r="G162" s="103">
        <f>SUM(G163:G169)</f>
        <v>197.9</v>
      </c>
      <c r="H162" s="103">
        <f>SUM(H163:H169)</f>
        <v>207.7</v>
      </c>
      <c r="I162" s="117">
        <f>SUM(I163:I169)</f>
        <v>218.1</v>
      </c>
      <c r="J162" s="118" t="s">
        <v>21</v>
      </c>
      <c r="K162" s="121" t="s">
        <v>1446</v>
      </c>
      <c r="L162" s="106" t="s">
        <v>1685</v>
      </c>
      <c r="M162" s="107" t="s">
        <v>44</v>
      </c>
      <c r="N162" s="234" t="s">
        <v>144</v>
      </c>
      <c r="O162" s="234" t="s">
        <v>144</v>
      </c>
      <c r="P162" s="235" t="s">
        <v>144</v>
      </c>
      <c r="Q162" s="68" t="s">
        <v>21</v>
      </c>
      <c r="R162" s="129">
        <f>(G162-F162)/F162</f>
        <v>-0.21029529130087785</v>
      </c>
      <c r="S162" s="458"/>
      <c r="T162" s="459"/>
      <c r="U162" s="459"/>
    </row>
    <row r="163" spans="1:21" ht="24" x14ac:dyDescent="0.2">
      <c r="A163" s="108"/>
      <c r="B163" s="109" t="s">
        <v>36</v>
      </c>
      <c r="C163" s="110" t="s">
        <v>37</v>
      </c>
      <c r="D163" s="110" t="s">
        <v>37</v>
      </c>
      <c r="E163" s="110" t="s">
        <v>37</v>
      </c>
      <c r="F163" s="110">
        <v>250.6</v>
      </c>
      <c r="G163" s="111">
        <v>197.9</v>
      </c>
      <c r="H163" s="111">
        <v>207.7</v>
      </c>
      <c r="I163" s="111">
        <v>218.1</v>
      </c>
      <c r="J163" s="112" t="s">
        <v>37</v>
      </c>
      <c r="K163" s="113" t="s">
        <v>37</v>
      </c>
      <c r="L163" s="114" t="s">
        <v>37</v>
      </c>
      <c r="M163" s="114" t="s">
        <v>37</v>
      </c>
      <c r="N163" s="114" t="s">
        <v>37</v>
      </c>
      <c r="O163" s="114" t="s">
        <v>37</v>
      </c>
      <c r="P163" s="114" t="s">
        <v>37</v>
      </c>
      <c r="Q163" s="47" t="s">
        <v>37</v>
      </c>
      <c r="R163" s="130" t="s">
        <v>37</v>
      </c>
    </row>
    <row r="164" spans="1:21" ht="24" x14ac:dyDescent="0.2">
      <c r="A164" s="115"/>
      <c r="B164" s="109" t="s">
        <v>38</v>
      </c>
      <c r="C164" s="110" t="s">
        <v>37</v>
      </c>
      <c r="D164" s="110" t="s">
        <v>37</v>
      </c>
      <c r="E164" s="110" t="s">
        <v>37</v>
      </c>
      <c r="F164" s="164"/>
      <c r="G164" s="111"/>
      <c r="H164" s="111"/>
      <c r="I164" s="111"/>
      <c r="J164" s="112" t="s">
        <v>37</v>
      </c>
      <c r="K164" s="113" t="s">
        <v>37</v>
      </c>
      <c r="L164" s="114" t="s">
        <v>37</v>
      </c>
      <c r="M164" s="114" t="s">
        <v>37</v>
      </c>
      <c r="N164" s="114" t="s">
        <v>37</v>
      </c>
      <c r="O164" s="114" t="s">
        <v>37</v>
      </c>
      <c r="P164" s="114" t="s">
        <v>37</v>
      </c>
      <c r="Q164" s="47" t="s">
        <v>37</v>
      </c>
      <c r="R164" s="130" t="s">
        <v>37</v>
      </c>
    </row>
    <row r="165" spans="1:21" x14ac:dyDescent="0.2">
      <c r="A165" s="115"/>
      <c r="B165" s="109" t="s">
        <v>39</v>
      </c>
      <c r="C165" s="110" t="s">
        <v>37</v>
      </c>
      <c r="D165" s="110" t="s">
        <v>37</v>
      </c>
      <c r="E165" s="110" t="s">
        <v>37</v>
      </c>
      <c r="F165" s="164"/>
      <c r="G165" s="111"/>
      <c r="H165" s="111"/>
      <c r="I165" s="111"/>
      <c r="J165" s="112" t="s">
        <v>37</v>
      </c>
      <c r="K165" s="113" t="s">
        <v>37</v>
      </c>
      <c r="L165" s="114" t="s">
        <v>37</v>
      </c>
      <c r="M165" s="114" t="s">
        <v>37</v>
      </c>
      <c r="N165" s="114" t="s">
        <v>37</v>
      </c>
      <c r="O165" s="114" t="s">
        <v>37</v>
      </c>
      <c r="P165" s="114" t="s">
        <v>37</v>
      </c>
      <c r="Q165" s="47" t="s">
        <v>37</v>
      </c>
      <c r="R165" s="130" t="s">
        <v>37</v>
      </c>
    </row>
    <row r="166" spans="1:21" ht="24" x14ac:dyDescent="0.2">
      <c r="A166" s="115"/>
      <c r="B166" s="109" t="s">
        <v>40</v>
      </c>
      <c r="C166" s="110" t="s">
        <v>37</v>
      </c>
      <c r="D166" s="110" t="s">
        <v>37</v>
      </c>
      <c r="E166" s="110" t="s">
        <v>37</v>
      </c>
      <c r="F166" s="110"/>
      <c r="G166" s="111"/>
      <c r="H166" s="111"/>
      <c r="I166" s="111"/>
      <c r="J166" s="112" t="s">
        <v>37</v>
      </c>
      <c r="K166" s="113" t="s">
        <v>37</v>
      </c>
      <c r="L166" s="114" t="s">
        <v>37</v>
      </c>
      <c r="M166" s="114" t="s">
        <v>37</v>
      </c>
      <c r="N166" s="114" t="s">
        <v>37</v>
      </c>
      <c r="O166" s="114" t="s">
        <v>37</v>
      </c>
      <c r="P166" s="114" t="s">
        <v>37</v>
      </c>
      <c r="Q166" s="47" t="s">
        <v>37</v>
      </c>
      <c r="R166" s="130" t="s">
        <v>37</v>
      </c>
    </row>
    <row r="167" spans="1:21" x14ac:dyDescent="0.2">
      <c r="A167" s="115"/>
      <c r="B167" s="109" t="s">
        <v>41</v>
      </c>
      <c r="C167" s="110" t="s">
        <v>37</v>
      </c>
      <c r="D167" s="110" t="s">
        <v>37</v>
      </c>
      <c r="E167" s="110" t="s">
        <v>37</v>
      </c>
      <c r="F167" s="110"/>
      <c r="G167" s="111"/>
      <c r="H167" s="111"/>
      <c r="I167" s="111"/>
      <c r="J167" s="112" t="s">
        <v>37</v>
      </c>
      <c r="K167" s="113" t="s">
        <v>37</v>
      </c>
      <c r="L167" s="114" t="s">
        <v>37</v>
      </c>
      <c r="M167" s="114" t="s">
        <v>37</v>
      </c>
      <c r="N167" s="114" t="s">
        <v>37</v>
      </c>
      <c r="O167" s="114" t="s">
        <v>37</v>
      </c>
      <c r="P167" s="114" t="s">
        <v>37</v>
      </c>
      <c r="Q167" s="47" t="s">
        <v>37</v>
      </c>
      <c r="R167" s="130" t="s">
        <v>37</v>
      </c>
    </row>
    <row r="168" spans="1:21" x14ac:dyDescent="0.2">
      <c r="A168" s="115"/>
      <c r="B168" s="109" t="s">
        <v>42</v>
      </c>
      <c r="C168" s="110" t="s">
        <v>37</v>
      </c>
      <c r="D168" s="110" t="s">
        <v>37</v>
      </c>
      <c r="E168" s="110" t="s">
        <v>37</v>
      </c>
      <c r="F168" s="110"/>
      <c r="G168" s="111"/>
      <c r="H168" s="111"/>
      <c r="I168" s="111"/>
      <c r="J168" s="112" t="s">
        <v>37</v>
      </c>
      <c r="K168" s="113" t="s">
        <v>37</v>
      </c>
      <c r="L168" s="114" t="s">
        <v>37</v>
      </c>
      <c r="M168" s="114" t="s">
        <v>37</v>
      </c>
      <c r="N168" s="114" t="s">
        <v>37</v>
      </c>
      <c r="O168" s="114" t="s">
        <v>37</v>
      </c>
      <c r="P168" s="114" t="s">
        <v>37</v>
      </c>
      <c r="Q168" s="47" t="s">
        <v>37</v>
      </c>
      <c r="R168" s="130" t="s">
        <v>37</v>
      </c>
    </row>
    <row r="169" spans="1:21" x14ac:dyDescent="0.2">
      <c r="A169" s="115"/>
      <c r="B169" s="109" t="s">
        <v>43</v>
      </c>
      <c r="C169" s="110" t="s">
        <v>37</v>
      </c>
      <c r="D169" s="110" t="s">
        <v>37</v>
      </c>
      <c r="E169" s="110" t="s">
        <v>37</v>
      </c>
      <c r="F169" s="110"/>
      <c r="G169" s="111"/>
      <c r="H169" s="111"/>
      <c r="I169" s="111"/>
      <c r="J169" s="112" t="s">
        <v>37</v>
      </c>
      <c r="K169" s="113" t="s">
        <v>37</v>
      </c>
      <c r="L169" s="114" t="s">
        <v>37</v>
      </c>
      <c r="M169" s="114" t="s">
        <v>37</v>
      </c>
      <c r="N169" s="114" t="s">
        <v>37</v>
      </c>
      <c r="O169" s="114" t="s">
        <v>37</v>
      </c>
      <c r="P169" s="114" t="s">
        <v>37</v>
      </c>
      <c r="Q169" s="47" t="s">
        <v>37</v>
      </c>
      <c r="R169" s="130" t="s">
        <v>37</v>
      </c>
    </row>
    <row r="170" spans="1:21" ht="36" x14ac:dyDescent="0.2">
      <c r="A170" s="105" t="s">
        <v>1193</v>
      </c>
      <c r="B170" s="116" t="s">
        <v>650</v>
      </c>
      <c r="C170" s="101" t="s">
        <v>651</v>
      </c>
      <c r="D170" s="101">
        <v>10</v>
      </c>
      <c r="E170" s="101" t="s">
        <v>569</v>
      </c>
      <c r="F170" s="102">
        <f>SUM(F171:F177)</f>
        <v>112.8</v>
      </c>
      <c r="G170" s="103">
        <f>SUM(G171:G177)</f>
        <v>144.30000000000001</v>
      </c>
      <c r="H170" s="103">
        <f>SUM(H171:H177)</f>
        <v>151.1</v>
      </c>
      <c r="I170" s="117">
        <f>SUM(I171:I177)</f>
        <v>158.30000000000001</v>
      </c>
      <c r="J170" s="118" t="s">
        <v>21</v>
      </c>
      <c r="K170" s="121" t="s">
        <v>1447</v>
      </c>
      <c r="L170" s="106" t="s">
        <v>652</v>
      </c>
      <c r="M170" s="106" t="s">
        <v>653</v>
      </c>
      <c r="N170" s="234" t="s">
        <v>1742</v>
      </c>
      <c r="O170" s="234" t="s">
        <v>1742</v>
      </c>
      <c r="P170" s="234" t="s">
        <v>1742</v>
      </c>
      <c r="Q170" s="68" t="s">
        <v>21</v>
      </c>
      <c r="R170" s="129">
        <f>(G170-F170)/F170</f>
        <v>0.27925531914893631</v>
      </c>
      <c r="S170" s="460" t="s">
        <v>1219</v>
      </c>
      <c r="T170" s="461"/>
      <c r="U170" s="461"/>
    </row>
    <row r="171" spans="1:21" ht="24" x14ac:dyDescent="0.2">
      <c r="A171" s="108"/>
      <c r="B171" s="109" t="s">
        <v>36</v>
      </c>
      <c r="C171" s="110" t="s">
        <v>37</v>
      </c>
      <c r="D171" s="110" t="s">
        <v>37</v>
      </c>
      <c r="E171" s="110" t="s">
        <v>37</v>
      </c>
      <c r="F171" s="110"/>
      <c r="G171" s="111">
        <v>7</v>
      </c>
      <c r="H171" s="111">
        <v>7</v>
      </c>
      <c r="I171" s="111">
        <v>7</v>
      </c>
      <c r="J171" s="112" t="s">
        <v>37</v>
      </c>
      <c r="K171" s="113" t="s">
        <v>37</v>
      </c>
      <c r="L171" s="114" t="s">
        <v>37</v>
      </c>
      <c r="M171" s="114" t="s">
        <v>37</v>
      </c>
      <c r="N171" s="114" t="s">
        <v>37</v>
      </c>
      <c r="O171" s="114" t="s">
        <v>37</v>
      </c>
      <c r="P171" s="114" t="s">
        <v>37</v>
      </c>
      <c r="Q171" s="47" t="s">
        <v>37</v>
      </c>
      <c r="R171" s="130" t="s">
        <v>37</v>
      </c>
      <c r="S171" s="458"/>
      <c r="T171" s="459"/>
      <c r="U171" s="459"/>
    </row>
    <row r="172" spans="1:21" ht="24" x14ac:dyDescent="0.2">
      <c r="A172" s="115"/>
      <c r="B172" s="109" t="s">
        <v>38</v>
      </c>
      <c r="C172" s="110" t="s">
        <v>37</v>
      </c>
      <c r="D172" s="110" t="s">
        <v>37</v>
      </c>
      <c r="E172" s="110" t="s">
        <v>37</v>
      </c>
      <c r="F172" s="164">
        <v>112.8</v>
      </c>
      <c r="G172" s="111">
        <v>137.30000000000001</v>
      </c>
      <c r="H172" s="111">
        <v>144.1</v>
      </c>
      <c r="I172" s="111">
        <v>151.30000000000001</v>
      </c>
      <c r="J172" s="112" t="s">
        <v>37</v>
      </c>
      <c r="K172" s="113" t="s">
        <v>37</v>
      </c>
      <c r="L172" s="114" t="s">
        <v>37</v>
      </c>
      <c r="M172" s="114" t="s">
        <v>37</v>
      </c>
      <c r="N172" s="114" t="s">
        <v>37</v>
      </c>
      <c r="O172" s="114" t="s">
        <v>37</v>
      </c>
      <c r="P172" s="114" t="s">
        <v>37</v>
      </c>
      <c r="Q172" s="47" t="s">
        <v>37</v>
      </c>
      <c r="R172" s="130" t="s">
        <v>37</v>
      </c>
    </row>
    <row r="173" spans="1:21" x14ac:dyDescent="0.2">
      <c r="A173" s="115"/>
      <c r="B173" s="109" t="s">
        <v>39</v>
      </c>
      <c r="C173" s="110" t="s">
        <v>37</v>
      </c>
      <c r="D173" s="110" t="s">
        <v>37</v>
      </c>
      <c r="E173" s="110" t="s">
        <v>37</v>
      </c>
      <c r="F173" s="164"/>
      <c r="G173" s="111"/>
      <c r="H173" s="111"/>
      <c r="I173" s="111"/>
      <c r="J173" s="112" t="s">
        <v>37</v>
      </c>
      <c r="K173" s="113" t="s">
        <v>37</v>
      </c>
      <c r="L173" s="114" t="s">
        <v>37</v>
      </c>
      <c r="M173" s="114" t="s">
        <v>37</v>
      </c>
      <c r="N173" s="114" t="s">
        <v>37</v>
      </c>
      <c r="O173" s="114" t="s">
        <v>37</v>
      </c>
      <c r="P173" s="114" t="s">
        <v>37</v>
      </c>
      <c r="Q173" s="47" t="s">
        <v>37</v>
      </c>
      <c r="R173" s="130" t="s">
        <v>37</v>
      </c>
    </row>
    <row r="174" spans="1:21" ht="24" x14ac:dyDescent="0.2">
      <c r="A174" s="115"/>
      <c r="B174" s="109" t="s">
        <v>40</v>
      </c>
      <c r="C174" s="110" t="s">
        <v>37</v>
      </c>
      <c r="D174" s="110" t="s">
        <v>37</v>
      </c>
      <c r="E174" s="110" t="s">
        <v>37</v>
      </c>
      <c r="F174" s="110"/>
      <c r="G174" s="111"/>
      <c r="H174" s="111"/>
      <c r="I174" s="111"/>
      <c r="J174" s="112" t="s">
        <v>37</v>
      </c>
      <c r="K174" s="113" t="s">
        <v>37</v>
      </c>
      <c r="L174" s="114" t="s">
        <v>37</v>
      </c>
      <c r="M174" s="114" t="s">
        <v>37</v>
      </c>
      <c r="N174" s="114" t="s">
        <v>37</v>
      </c>
      <c r="O174" s="114" t="s">
        <v>37</v>
      </c>
      <c r="P174" s="114" t="s">
        <v>37</v>
      </c>
      <c r="Q174" s="47" t="s">
        <v>37</v>
      </c>
      <c r="R174" s="130" t="s">
        <v>37</v>
      </c>
    </row>
    <row r="175" spans="1:21" x14ac:dyDescent="0.2">
      <c r="A175" s="115"/>
      <c r="B175" s="109" t="s">
        <v>41</v>
      </c>
      <c r="C175" s="110" t="s">
        <v>37</v>
      </c>
      <c r="D175" s="110" t="s">
        <v>37</v>
      </c>
      <c r="E175" s="110" t="s">
        <v>37</v>
      </c>
      <c r="F175" s="110"/>
      <c r="G175" s="111"/>
      <c r="H175" s="111"/>
      <c r="I175" s="111"/>
      <c r="J175" s="112" t="s">
        <v>37</v>
      </c>
      <c r="K175" s="113" t="s">
        <v>37</v>
      </c>
      <c r="L175" s="114" t="s">
        <v>37</v>
      </c>
      <c r="M175" s="114" t="s">
        <v>37</v>
      </c>
      <c r="N175" s="114" t="s">
        <v>37</v>
      </c>
      <c r="O175" s="114" t="s">
        <v>37</v>
      </c>
      <c r="P175" s="114" t="s">
        <v>37</v>
      </c>
      <c r="Q175" s="47" t="s">
        <v>37</v>
      </c>
      <c r="R175" s="130" t="s">
        <v>37</v>
      </c>
    </row>
    <row r="176" spans="1:21" x14ac:dyDescent="0.2">
      <c r="A176" s="115"/>
      <c r="B176" s="109" t="s">
        <v>42</v>
      </c>
      <c r="C176" s="110" t="s">
        <v>37</v>
      </c>
      <c r="D176" s="110" t="s">
        <v>37</v>
      </c>
      <c r="E176" s="110" t="s">
        <v>37</v>
      </c>
      <c r="F176" s="110"/>
      <c r="G176" s="111"/>
      <c r="H176" s="111"/>
      <c r="I176" s="111"/>
      <c r="J176" s="112" t="s">
        <v>37</v>
      </c>
      <c r="K176" s="113" t="s">
        <v>37</v>
      </c>
      <c r="L176" s="114" t="s">
        <v>37</v>
      </c>
      <c r="M176" s="114" t="s">
        <v>37</v>
      </c>
      <c r="N176" s="114" t="s">
        <v>37</v>
      </c>
      <c r="O176" s="114" t="s">
        <v>37</v>
      </c>
      <c r="P176" s="114" t="s">
        <v>37</v>
      </c>
      <c r="Q176" s="47" t="s">
        <v>37</v>
      </c>
      <c r="R176" s="130" t="s">
        <v>37</v>
      </c>
    </row>
    <row r="177" spans="1:21" x14ac:dyDescent="0.2">
      <c r="A177" s="115"/>
      <c r="B177" s="109" t="s">
        <v>43</v>
      </c>
      <c r="C177" s="110" t="s">
        <v>37</v>
      </c>
      <c r="D177" s="110" t="s">
        <v>37</v>
      </c>
      <c r="E177" s="110" t="s">
        <v>37</v>
      </c>
      <c r="F177" s="110"/>
      <c r="G177" s="111"/>
      <c r="H177" s="111"/>
      <c r="I177" s="111"/>
      <c r="J177" s="112" t="s">
        <v>37</v>
      </c>
      <c r="K177" s="113" t="s">
        <v>37</v>
      </c>
      <c r="L177" s="114" t="s">
        <v>37</v>
      </c>
      <c r="M177" s="114" t="s">
        <v>37</v>
      </c>
      <c r="N177" s="114" t="s">
        <v>37</v>
      </c>
      <c r="O177" s="114" t="s">
        <v>37</v>
      </c>
      <c r="P177" s="114" t="s">
        <v>37</v>
      </c>
      <c r="Q177" s="47" t="s">
        <v>37</v>
      </c>
      <c r="R177" s="130" t="s">
        <v>37</v>
      </c>
    </row>
    <row r="178" spans="1:21" ht="45.75" customHeight="1" x14ac:dyDescent="0.2">
      <c r="A178" s="392" t="s">
        <v>1194</v>
      </c>
      <c r="B178" s="349" t="s">
        <v>654</v>
      </c>
      <c r="C178" s="352" t="s">
        <v>655</v>
      </c>
      <c r="D178" s="352" t="s">
        <v>656</v>
      </c>
      <c r="E178" s="352" t="s">
        <v>657</v>
      </c>
      <c r="F178" s="389">
        <f>SUM(F180:F186)</f>
        <v>1205</v>
      </c>
      <c r="G178" s="346">
        <f>SUM(G180:G186)</f>
        <v>1398.8</v>
      </c>
      <c r="H178" s="346">
        <f>SUM(H180:H186)</f>
        <v>1468.7</v>
      </c>
      <c r="I178" s="346">
        <f>SUM(I180:I186)</f>
        <v>1542.2</v>
      </c>
      <c r="J178" s="355" t="s">
        <v>658</v>
      </c>
      <c r="K178" s="121" t="s">
        <v>1448</v>
      </c>
      <c r="L178" s="106" t="s">
        <v>1686</v>
      </c>
      <c r="M178" s="107" t="s">
        <v>124</v>
      </c>
      <c r="N178" s="234" t="s">
        <v>575</v>
      </c>
      <c r="O178" s="234" t="s">
        <v>575</v>
      </c>
      <c r="P178" s="235" t="s">
        <v>575</v>
      </c>
      <c r="Q178" s="464" t="s">
        <v>571</v>
      </c>
      <c r="R178" s="129">
        <f>(G178-F178)/F178</f>
        <v>0.16082987551867217</v>
      </c>
      <c r="S178" s="330" t="s">
        <v>1246</v>
      </c>
      <c r="T178" s="331"/>
      <c r="U178" s="331"/>
    </row>
    <row r="179" spans="1:21" ht="41.25" customHeight="1" x14ac:dyDescent="0.2">
      <c r="A179" s="394"/>
      <c r="B179" s="351"/>
      <c r="C179" s="354"/>
      <c r="D179" s="354"/>
      <c r="E179" s="354"/>
      <c r="F179" s="391"/>
      <c r="G179" s="348"/>
      <c r="H179" s="348"/>
      <c r="I179" s="348"/>
      <c r="J179" s="357"/>
      <c r="K179" s="121" t="s">
        <v>1449</v>
      </c>
      <c r="L179" s="106" t="s">
        <v>1687</v>
      </c>
      <c r="M179" s="107" t="s">
        <v>44</v>
      </c>
      <c r="N179" s="234" t="s">
        <v>659</v>
      </c>
      <c r="O179" s="234" t="s">
        <v>660</v>
      </c>
      <c r="P179" s="235" t="s">
        <v>661</v>
      </c>
      <c r="Q179" s="465"/>
      <c r="R179" s="129"/>
      <c r="S179" s="459"/>
      <c r="T179" s="459"/>
      <c r="U179" s="459"/>
    </row>
    <row r="180" spans="1:21" ht="24" x14ac:dyDescent="0.2">
      <c r="A180" s="108"/>
      <c r="B180" s="109" t="s">
        <v>36</v>
      </c>
      <c r="C180" s="110" t="s">
        <v>37</v>
      </c>
      <c r="D180" s="110" t="s">
        <v>37</v>
      </c>
      <c r="E180" s="110" t="s">
        <v>37</v>
      </c>
      <c r="F180" s="110"/>
      <c r="G180" s="111"/>
      <c r="H180" s="111"/>
      <c r="I180" s="111"/>
      <c r="J180" s="112" t="s">
        <v>37</v>
      </c>
      <c r="K180" s="113" t="s">
        <v>37</v>
      </c>
      <c r="L180" s="114" t="s">
        <v>37</v>
      </c>
      <c r="M180" s="114" t="s">
        <v>37</v>
      </c>
      <c r="N180" s="114" t="s">
        <v>37</v>
      </c>
      <c r="O180" s="114" t="s">
        <v>37</v>
      </c>
      <c r="P180" s="114" t="s">
        <v>37</v>
      </c>
      <c r="Q180" s="47" t="s">
        <v>37</v>
      </c>
      <c r="R180" s="130" t="s">
        <v>37</v>
      </c>
    </row>
    <row r="181" spans="1:21" ht="24" x14ac:dyDescent="0.2">
      <c r="A181" s="115"/>
      <c r="B181" s="109" t="s">
        <v>38</v>
      </c>
      <c r="C181" s="110" t="s">
        <v>37</v>
      </c>
      <c r="D181" s="110" t="s">
        <v>37</v>
      </c>
      <c r="E181" s="110" t="s">
        <v>37</v>
      </c>
      <c r="F181" s="110">
        <v>1205</v>
      </c>
      <c r="G181" s="111">
        <v>1398.8</v>
      </c>
      <c r="H181" s="111">
        <v>1468.7</v>
      </c>
      <c r="I181" s="111">
        <v>1542.2</v>
      </c>
      <c r="J181" s="112" t="s">
        <v>37</v>
      </c>
      <c r="K181" s="113" t="s">
        <v>37</v>
      </c>
      <c r="L181" s="114" t="s">
        <v>37</v>
      </c>
      <c r="M181" s="114" t="s">
        <v>37</v>
      </c>
      <c r="N181" s="114" t="s">
        <v>37</v>
      </c>
      <c r="O181" s="114" t="s">
        <v>37</v>
      </c>
      <c r="P181" s="114" t="s">
        <v>37</v>
      </c>
      <c r="Q181" s="47" t="s">
        <v>37</v>
      </c>
      <c r="R181" s="130" t="s">
        <v>37</v>
      </c>
    </row>
    <row r="182" spans="1:21" x14ac:dyDescent="0.2">
      <c r="A182" s="115"/>
      <c r="B182" s="109" t="s">
        <v>39</v>
      </c>
      <c r="C182" s="110" t="s">
        <v>37</v>
      </c>
      <c r="D182" s="110" t="s">
        <v>37</v>
      </c>
      <c r="E182" s="110" t="s">
        <v>37</v>
      </c>
      <c r="F182" s="110"/>
      <c r="G182" s="111"/>
      <c r="H182" s="111"/>
      <c r="I182" s="111"/>
      <c r="J182" s="112" t="s">
        <v>37</v>
      </c>
      <c r="K182" s="113" t="s">
        <v>37</v>
      </c>
      <c r="L182" s="114" t="s">
        <v>37</v>
      </c>
      <c r="M182" s="114" t="s">
        <v>37</v>
      </c>
      <c r="N182" s="114" t="s">
        <v>37</v>
      </c>
      <c r="O182" s="114" t="s">
        <v>37</v>
      </c>
      <c r="P182" s="114" t="s">
        <v>37</v>
      </c>
      <c r="Q182" s="47" t="s">
        <v>37</v>
      </c>
      <c r="R182" s="130" t="s">
        <v>37</v>
      </c>
    </row>
    <row r="183" spans="1:21" ht="24" x14ac:dyDescent="0.2">
      <c r="A183" s="115"/>
      <c r="B183" s="109" t="s">
        <v>40</v>
      </c>
      <c r="C183" s="110" t="s">
        <v>37</v>
      </c>
      <c r="D183" s="110" t="s">
        <v>37</v>
      </c>
      <c r="E183" s="110" t="s">
        <v>37</v>
      </c>
      <c r="F183" s="110"/>
      <c r="G183" s="111"/>
      <c r="H183" s="111"/>
      <c r="I183" s="111"/>
      <c r="J183" s="112" t="s">
        <v>37</v>
      </c>
      <c r="K183" s="113" t="s">
        <v>37</v>
      </c>
      <c r="L183" s="114" t="s">
        <v>37</v>
      </c>
      <c r="M183" s="114" t="s">
        <v>37</v>
      </c>
      <c r="N183" s="114" t="s">
        <v>37</v>
      </c>
      <c r="O183" s="114" t="s">
        <v>37</v>
      </c>
      <c r="P183" s="114" t="s">
        <v>37</v>
      </c>
      <c r="Q183" s="47" t="s">
        <v>37</v>
      </c>
      <c r="R183" s="130" t="s">
        <v>37</v>
      </c>
    </row>
    <row r="184" spans="1:21" x14ac:dyDescent="0.2">
      <c r="A184" s="115"/>
      <c r="B184" s="109" t="s">
        <v>41</v>
      </c>
      <c r="C184" s="110" t="s">
        <v>37</v>
      </c>
      <c r="D184" s="110" t="s">
        <v>37</v>
      </c>
      <c r="E184" s="110" t="s">
        <v>37</v>
      </c>
      <c r="F184" s="110"/>
      <c r="G184" s="111"/>
      <c r="H184" s="111"/>
      <c r="I184" s="111"/>
      <c r="J184" s="112" t="s">
        <v>37</v>
      </c>
      <c r="K184" s="113" t="s">
        <v>37</v>
      </c>
      <c r="L184" s="114" t="s">
        <v>37</v>
      </c>
      <c r="M184" s="114" t="s">
        <v>37</v>
      </c>
      <c r="N184" s="114" t="s">
        <v>37</v>
      </c>
      <c r="O184" s="114" t="s">
        <v>37</v>
      </c>
      <c r="P184" s="114" t="s">
        <v>37</v>
      </c>
      <c r="Q184" s="47" t="s">
        <v>37</v>
      </c>
      <c r="R184" s="130" t="s">
        <v>37</v>
      </c>
    </row>
    <row r="185" spans="1:21" x14ac:dyDescent="0.2">
      <c r="A185" s="115"/>
      <c r="B185" s="109" t="s">
        <v>42</v>
      </c>
      <c r="C185" s="110" t="s">
        <v>37</v>
      </c>
      <c r="D185" s="110" t="s">
        <v>37</v>
      </c>
      <c r="E185" s="110" t="s">
        <v>37</v>
      </c>
      <c r="F185" s="110"/>
      <c r="G185" s="111"/>
      <c r="H185" s="111"/>
      <c r="I185" s="111"/>
      <c r="J185" s="112" t="s">
        <v>37</v>
      </c>
      <c r="K185" s="113" t="s">
        <v>37</v>
      </c>
      <c r="L185" s="114" t="s">
        <v>37</v>
      </c>
      <c r="M185" s="114" t="s">
        <v>37</v>
      </c>
      <c r="N185" s="114" t="s">
        <v>37</v>
      </c>
      <c r="O185" s="114" t="s">
        <v>37</v>
      </c>
      <c r="P185" s="114" t="s">
        <v>37</v>
      </c>
      <c r="Q185" s="47" t="s">
        <v>37</v>
      </c>
      <c r="R185" s="130" t="s">
        <v>37</v>
      </c>
    </row>
    <row r="186" spans="1:21" x14ac:dyDescent="0.2">
      <c r="A186" s="115"/>
      <c r="B186" s="109" t="s">
        <v>43</v>
      </c>
      <c r="C186" s="110" t="s">
        <v>37</v>
      </c>
      <c r="D186" s="110" t="s">
        <v>37</v>
      </c>
      <c r="E186" s="110" t="s">
        <v>37</v>
      </c>
      <c r="F186" s="110"/>
      <c r="G186" s="111"/>
      <c r="H186" s="111"/>
      <c r="I186" s="111"/>
      <c r="J186" s="112" t="s">
        <v>37</v>
      </c>
      <c r="K186" s="113" t="s">
        <v>37</v>
      </c>
      <c r="L186" s="114" t="s">
        <v>37</v>
      </c>
      <c r="M186" s="114" t="s">
        <v>37</v>
      </c>
      <c r="N186" s="114" t="s">
        <v>37</v>
      </c>
      <c r="O186" s="114" t="s">
        <v>37</v>
      </c>
      <c r="P186" s="114" t="s">
        <v>37</v>
      </c>
      <c r="Q186" s="47" t="s">
        <v>37</v>
      </c>
      <c r="R186" s="130" t="s">
        <v>37</v>
      </c>
    </row>
    <row r="187" spans="1:21" ht="51.75" customHeight="1" x14ac:dyDescent="0.2">
      <c r="A187" s="392" t="s">
        <v>1450</v>
      </c>
      <c r="B187" s="349" t="s">
        <v>1548</v>
      </c>
      <c r="C187" s="352" t="s">
        <v>567</v>
      </c>
      <c r="D187" s="352" t="s">
        <v>568</v>
      </c>
      <c r="E187" s="352" t="s">
        <v>569</v>
      </c>
      <c r="F187" s="389">
        <f>SUM(F189:F195)</f>
        <v>357.3</v>
      </c>
      <c r="G187" s="346">
        <f>SUM(G189:G195)</f>
        <v>440.9</v>
      </c>
      <c r="H187" s="346">
        <f>SUM(H189:H195)</f>
        <v>464</v>
      </c>
      <c r="I187" s="346">
        <f>SUM(I189:I195)</f>
        <v>488.3</v>
      </c>
      <c r="J187" s="355" t="s">
        <v>570</v>
      </c>
      <c r="K187" s="121" t="s">
        <v>1451</v>
      </c>
      <c r="L187" s="106" t="s">
        <v>572</v>
      </c>
      <c r="M187" s="107" t="s">
        <v>44</v>
      </c>
      <c r="N187" s="234" t="s">
        <v>1743</v>
      </c>
      <c r="O187" s="234" t="s">
        <v>1743</v>
      </c>
      <c r="P187" s="235" t="s">
        <v>1743</v>
      </c>
      <c r="Q187" s="464" t="s">
        <v>1391</v>
      </c>
      <c r="R187" s="340">
        <f>(G187-F187)/F187</f>
        <v>0.2339770500979568</v>
      </c>
      <c r="S187" s="459"/>
      <c r="T187" s="459"/>
      <c r="U187" s="459"/>
    </row>
    <row r="188" spans="1:21" ht="51.75" customHeight="1" x14ac:dyDescent="0.2">
      <c r="A188" s="394"/>
      <c r="B188" s="350"/>
      <c r="C188" s="353"/>
      <c r="D188" s="353"/>
      <c r="E188" s="353"/>
      <c r="F188" s="390"/>
      <c r="G188" s="347"/>
      <c r="H188" s="347"/>
      <c r="I188" s="347"/>
      <c r="J188" s="356"/>
      <c r="K188" s="121" t="s">
        <v>1452</v>
      </c>
      <c r="L188" s="106" t="s">
        <v>1680</v>
      </c>
      <c r="M188" s="107" t="s">
        <v>44</v>
      </c>
      <c r="N188" s="313" t="s">
        <v>1744</v>
      </c>
      <c r="O188" s="313" t="s">
        <v>1744</v>
      </c>
      <c r="P188" s="313" t="s">
        <v>1745</v>
      </c>
      <c r="Q188" s="465"/>
      <c r="R188" s="341"/>
      <c r="S188" s="330" t="s">
        <v>1246</v>
      </c>
      <c r="T188" s="331"/>
      <c r="U188" s="331"/>
    </row>
    <row r="189" spans="1:21" ht="24" customHeight="1" x14ac:dyDescent="0.2">
      <c r="A189" s="108"/>
      <c r="B189" s="109" t="s">
        <v>36</v>
      </c>
      <c r="C189" s="110" t="s">
        <v>37</v>
      </c>
      <c r="D189" s="110" t="s">
        <v>37</v>
      </c>
      <c r="E189" s="110" t="s">
        <v>37</v>
      </c>
      <c r="F189" s="110">
        <v>250.9</v>
      </c>
      <c r="G189" s="111">
        <v>283.7</v>
      </c>
      <c r="H189" s="111">
        <v>297.8</v>
      </c>
      <c r="I189" s="111">
        <v>312.7</v>
      </c>
      <c r="J189" s="112" t="s">
        <v>37</v>
      </c>
      <c r="K189" s="113" t="s">
        <v>37</v>
      </c>
      <c r="L189" s="114" t="s">
        <v>37</v>
      </c>
      <c r="M189" s="114" t="s">
        <v>37</v>
      </c>
      <c r="N189" s="114" t="s">
        <v>37</v>
      </c>
      <c r="O189" s="114" t="s">
        <v>37</v>
      </c>
      <c r="P189" s="114" t="s">
        <v>37</v>
      </c>
      <c r="Q189" s="47" t="s">
        <v>37</v>
      </c>
      <c r="R189" s="130" t="s">
        <v>37</v>
      </c>
    </row>
    <row r="190" spans="1:21" ht="24" x14ac:dyDescent="0.2">
      <c r="A190" s="115"/>
      <c r="B190" s="109" t="s">
        <v>38</v>
      </c>
      <c r="C190" s="110" t="s">
        <v>37</v>
      </c>
      <c r="D190" s="110" t="s">
        <v>37</v>
      </c>
      <c r="E190" s="110" t="s">
        <v>37</v>
      </c>
      <c r="F190" s="110">
        <v>104.6</v>
      </c>
      <c r="G190" s="111">
        <v>154</v>
      </c>
      <c r="H190" s="111">
        <v>161.69999999999999</v>
      </c>
      <c r="I190" s="111">
        <v>169.8</v>
      </c>
      <c r="J190" s="112" t="s">
        <v>37</v>
      </c>
      <c r="K190" s="113" t="s">
        <v>37</v>
      </c>
      <c r="L190" s="114" t="s">
        <v>37</v>
      </c>
      <c r="M190" s="114" t="s">
        <v>37</v>
      </c>
      <c r="N190" s="114" t="s">
        <v>37</v>
      </c>
      <c r="O190" s="114" t="s">
        <v>37</v>
      </c>
      <c r="P190" s="114" t="s">
        <v>37</v>
      </c>
      <c r="Q190" s="47" t="s">
        <v>37</v>
      </c>
      <c r="R190" s="130" t="s">
        <v>37</v>
      </c>
    </row>
    <row r="191" spans="1:21" x14ac:dyDescent="0.2">
      <c r="A191" s="115"/>
      <c r="B191" s="109" t="s">
        <v>39</v>
      </c>
      <c r="C191" s="110" t="s">
        <v>37</v>
      </c>
      <c r="D191" s="110" t="s">
        <v>37</v>
      </c>
      <c r="E191" s="110" t="s">
        <v>37</v>
      </c>
      <c r="F191" s="110">
        <v>1.8</v>
      </c>
      <c r="G191" s="111">
        <v>3.2</v>
      </c>
      <c r="H191" s="111">
        <v>4.5</v>
      </c>
      <c r="I191" s="111">
        <v>5.8</v>
      </c>
      <c r="J191" s="112" t="s">
        <v>37</v>
      </c>
      <c r="K191" s="113" t="s">
        <v>37</v>
      </c>
      <c r="L191" s="114" t="s">
        <v>37</v>
      </c>
      <c r="M191" s="114" t="s">
        <v>37</v>
      </c>
      <c r="N191" s="114" t="s">
        <v>37</v>
      </c>
      <c r="O191" s="114" t="s">
        <v>37</v>
      </c>
      <c r="P191" s="114" t="s">
        <v>37</v>
      </c>
      <c r="Q191" s="47" t="s">
        <v>37</v>
      </c>
      <c r="R191" s="130" t="s">
        <v>37</v>
      </c>
    </row>
    <row r="192" spans="1:21" ht="24" x14ac:dyDescent="0.2">
      <c r="A192" s="115"/>
      <c r="B192" s="109" t="s">
        <v>40</v>
      </c>
      <c r="C192" s="110" t="s">
        <v>37</v>
      </c>
      <c r="D192" s="110" t="s">
        <v>37</v>
      </c>
      <c r="E192" s="110" t="s">
        <v>37</v>
      </c>
      <c r="F192" s="110"/>
      <c r="G192" s="111"/>
      <c r="H192" s="111"/>
      <c r="I192" s="111"/>
      <c r="J192" s="112" t="s">
        <v>37</v>
      </c>
      <c r="K192" s="113" t="s">
        <v>37</v>
      </c>
      <c r="L192" s="114" t="s">
        <v>37</v>
      </c>
      <c r="M192" s="114" t="s">
        <v>37</v>
      </c>
      <c r="N192" s="114" t="s">
        <v>37</v>
      </c>
      <c r="O192" s="114" t="s">
        <v>37</v>
      </c>
      <c r="P192" s="114" t="s">
        <v>37</v>
      </c>
      <c r="Q192" s="47" t="s">
        <v>37</v>
      </c>
      <c r="R192" s="130" t="s">
        <v>37</v>
      </c>
    </row>
    <row r="193" spans="1:21" x14ac:dyDescent="0.2">
      <c r="A193" s="115"/>
      <c r="B193" s="109" t="s">
        <v>41</v>
      </c>
      <c r="C193" s="110" t="s">
        <v>37</v>
      </c>
      <c r="D193" s="110" t="s">
        <v>37</v>
      </c>
      <c r="E193" s="110" t="s">
        <v>37</v>
      </c>
      <c r="F193" s="110"/>
      <c r="G193" s="111"/>
      <c r="H193" s="111"/>
      <c r="I193" s="111"/>
      <c r="J193" s="112" t="s">
        <v>37</v>
      </c>
      <c r="K193" s="113" t="s">
        <v>37</v>
      </c>
      <c r="L193" s="114" t="s">
        <v>37</v>
      </c>
      <c r="M193" s="114" t="s">
        <v>37</v>
      </c>
      <c r="N193" s="114" t="s">
        <v>37</v>
      </c>
      <c r="O193" s="114" t="s">
        <v>37</v>
      </c>
      <c r="P193" s="114" t="s">
        <v>37</v>
      </c>
      <c r="Q193" s="47" t="s">
        <v>37</v>
      </c>
      <c r="R193" s="130" t="s">
        <v>37</v>
      </c>
    </row>
    <row r="194" spans="1:21" x14ac:dyDescent="0.2">
      <c r="A194" s="115"/>
      <c r="B194" s="109" t="s">
        <v>42</v>
      </c>
      <c r="C194" s="110" t="s">
        <v>37</v>
      </c>
      <c r="D194" s="110" t="s">
        <v>37</v>
      </c>
      <c r="E194" s="110" t="s">
        <v>37</v>
      </c>
      <c r="F194" s="110"/>
      <c r="G194" s="111"/>
      <c r="H194" s="111"/>
      <c r="I194" s="111"/>
      <c r="J194" s="112" t="s">
        <v>37</v>
      </c>
      <c r="K194" s="113" t="s">
        <v>37</v>
      </c>
      <c r="L194" s="114" t="s">
        <v>37</v>
      </c>
      <c r="M194" s="114" t="s">
        <v>37</v>
      </c>
      <c r="N194" s="114" t="s">
        <v>37</v>
      </c>
      <c r="O194" s="114" t="s">
        <v>37</v>
      </c>
      <c r="P194" s="114" t="s">
        <v>37</v>
      </c>
      <c r="Q194" s="47" t="s">
        <v>37</v>
      </c>
      <c r="R194" s="130" t="s">
        <v>37</v>
      </c>
    </row>
    <row r="195" spans="1:21" x14ac:dyDescent="0.2">
      <c r="A195" s="115"/>
      <c r="B195" s="109" t="s">
        <v>43</v>
      </c>
      <c r="C195" s="110" t="s">
        <v>37</v>
      </c>
      <c r="D195" s="110" t="s">
        <v>37</v>
      </c>
      <c r="E195" s="110" t="s">
        <v>37</v>
      </c>
      <c r="F195" s="110"/>
      <c r="G195" s="111"/>
      <c r="H195" s="111"/>
      <c r="I195" s="111"/>
      <c r="J195" s="112" t="s">
        <v>37</v>
      </c>
      <c r="K195" s="113" t="s">
        <v>37</v>
      </c>
      <c r="L195" s="114" t="s">
        <v>37</v>
      </c>
      <c r="M195" s="114" t="s">
        <v>37</v>
      </c>
      <c r="N195" s="114" t="s">
        <v>37</v>
      </c>
      <c r="O195" s="114" t="s">
        <v>37</v>
      </c>
      <c r="P195" s="114" t="s">
        <v>37</v>
      </c>
      <c r="Q195" s="47" t="s">
        <v>37</v>
      </c>
      <c r="R195" s="130" t="s">
        <v>37</v>
      </c>
    </row>
    <row r="196" spans="1:21" ht="38.25" customHeight="1" x14ac:dyDescent="0.2">
      <c r="A196" s="149" t="s">
        <v>1453</v>
      </c>
      <c r="B196" s="100" t="s">
        <v>662</v>
      </c>
      <c r="C196" s="101" t="s">
        <v>663</v>
      </c>
      <c r="D196" s="101" t="s">
        <v>656</v>
      </c>
      <c r="E196" s="101" t="s">
        <v>544</v>
      </c>
      <c r="F196" s="102">
        <f>SUM(F197:F203)</f>
        <v>774.2</v>
      </c>
      <c r="G196" s="103">
        <f>SUM(G197:G203)</f>
        <v>856.7</v>
      </c>
      <c r="H196" s="103">
        <f>SUM(H197:H203)</f>
        <v>899.5</v>
      </c>
      <c r="I196" s="117">
        <f>SUM(I197:I203)</f>
        <v>944.5</v>
      </c>
      <c r="J196" s="104" t="s">
        <v>21</v>
      </c>
      <c r="K196" s="121" t="s">
        <v>1454</v>
      </c>
      <c r="L196" s="106" t="s">
        <v>1688</v>
      </c>
      <c r="M196" s="107" t="s">
        <v>44</v>
      </c>
      <c r="N196" s="234" t="s">
        <v>538</v>
      </c>
      <c r="O196" s="234" t="s">
        <v>538</v>
      </c>
      <c r="P196" s="235" t="s">
        <v>538</v>
      </c>
      <c r="Q196" s="68" t="s">
        <v>21</v>
      </c>
      <c r="R196" s="129">
        <f>(G196-F196)/F196</f>
        <v>0.10656161198656677</v>
      </c>
      <c r="S196" s="459"/>
      <c r="T196" s="459"/>
      <c r="U196" s="459"/>
    </row>
    <row r="197" spans="1:21" ht="24" x14ac:dyDescent="0.2">
      <c r="A197" s="108"/>
      <c r="B197" s="109" t="s">
        <v>36</v>
      </c>
      <c r="C197" s="110" t="s">
        <v>37</v>
      </c>
      <c r="D197" s="110" t="s">
        <v>37</v>
      </c>
      <c r="E197" s="110" t="s">
        <v>37</v>
      </c>
      <c r="F197" s="110"/>
      <c r="G197" s="111"/>
      <c r="H197" s="111"/>
      <c r="I197" s="111"/>
      <c r="J197" s="112" t="s">
        <v>37</v>
      </c>
      <c r="K197" s="113" t="s">
        <v>37</v>
      </c>
      <c r="L197" s="114" t="s">
        <v>37</v>
      </c>
      <c r="M197" s="114" t="s">
        <v>37</v>
      </c>
      <c r="N197" s="114" t="s">
        <v>37</v>
      </c>
      <c r="O197" s="114" t="s">
        <v>37</v>
      </c>
      <c r="P197" s="114" t="s">
        <v>37</v>
      </c>
      <c r="Q197" s="47" t="s">
        <v>37</v>
      </c>
      <c r="R197" s="130" t="s">
        <v>37</v>
      </c>
      <c r="S197" s="330" t="s">
        <v>1246</v>
      </c>
      <c r="T197" s="331"/>
      <c r="U197" s="331"/>
    </row>
    <row r="198" spans="1:21" ht="24" x14ac:dyDescent="0.2">
      <c r="A198" s="115"/>
      <c r="B198" s="109" t="s">
        <v>38</v>
      </c>
      <c r="C198" s="110" t="s">
        <v>37</v>
      </c>
      <c r="D198" s="110" t="s">
        <v>37</v>
      </c>
      <c r="E198" s="110" t="s">
        <v>37</v>
      </c>
      <c r="F198" s="164">
        <v>774.2</v>
      </c>
      <c r="G198" s="111">
        <v>856.7</v>
      </c>
      <c r="H198" s="111">
        <v>899.5</v>
      </c>
      <c r="I198" s="111">
        <v>944.5</v>
      </c>
      <c r="J198" s="112" t="s">
        <v>37</v>
      </c>
      <c r="K198" s="113" t="s">
        <v>37</v>
      </c>
      <c r="L198" s="114" t="s">
        <v>37</v>
      </c>
      <c r="M198" s="114" t="s">
        <v>37</v>
      </c>
      <c r="N198" s="114" t="s">
        <v>37</v>
      </c>
      <c r="O198" s="114" t="s">
        <v>37</v>
      </c>
      <c r="P198" s="114" t="s">
        <v>37</v>
      </c>
      <c r="Q198" s="47" t="s">
        <v>37</v>
      </c>
      <c r="R198" s="130" t="s">
        <v>37</v>
      </c>
    </row>
    <row r="199" spans="1:21" x14ac:dyDescent="0.2">
      <c r="A199" s="115"/>
      <c r="B199" s="109" t="s">
        <v>39</v>
      </c>
      <c r="C199" s="110" t="s">
        <v>37</v>
      </c>
      <c r="D199" s="110" t="s">
        <v>37</v>
      </c>
      <c r="E199" s="110" t="s">
        <v>37</v>
      </c>
      <c r="F199" s="164"/>
      <c r="G199" s="111"/>
      <c r="H199" s="111"/>
      <c r="I199" s="111"/>
      <c r="J199" s="112" t="s">
        <v>37</v>
      </c>
      <c r="K199" s="113" t="s">
        <v>37</v>
      </c>
      <c r="L199" s="114" t="s">
        <v>37</v>
      </c>
      <c r="M199" s="114" t="s">
        <v>37</v>
      </c>
      <c r="N199" s="114" t="s">
        <v>37</v>
      </c>
      <c r="O199" s="114" t="s">
        <v>37</v>
      </c>
      <c r="P199" s="114" t="s">
        <v>37</v>
      </c>
      <c r="Q199" s="47" t="s">
        <v>37</v>
      </c>
      <c r="R199" s="130" t="s">
        <v>37</v>
      </c>
    </row>
    <row r="200" spans="1:21" ht="24" x14ac:dyDescent="0.2">
      <c r="A200" s="115"/>
      <c r="B200" s="109" t="s">
        <v>40</v>
      </c>
      <c r="C200" s="110" t="s">
        <v>37</v>
      </c>
      <c r="D200" s="110" t="s">
        <v>37</v>
      </c>
      <c r="E200" s="110" t="s">
        <v>37</v>
      </c>
      <c r="F200" s="110"/>
      <c r="G200" s="111"/>
      <c r="H200" s="111"/>
      <c r="I200" s="111"/>
      <c r="J200" s="112" t="s">
        <v>37</v>
      </c>
      <c r="K200" s="113" t="s">
        <v>37</v>
      </c>
      <c r="L200" s="114" t="s">
        <v>37</v>
      </c>
      <c r="M200" s="114" t="s">
        <v>37</v>
      </c>
      <c r="N200" s="114" t="s">
        <v>37</v>
      </c>
      <c r="O200" s="114" t="s">
        <v>37</v>
      </c>
      <c r="P200" s="114" t="s">
        <v>37</v>
      </c>
      <c r="Q200" s="47" t="s">
        <v>37</v>
      </c>
      <c r="R200" s="130" t="s">
        <v>37</v>
      </c>
    </row>
    <row r="201" spans="1:21" x14ac:dyDescent="0.2">
      <c r="A201" s="115"/>
      <c r="B201" s="109" t="s">
        <v>41</v>
      </c>
      <c r="C201" s="110" t="s">
        <v>37</v>
      </c>
      <c r="D201" s="110" t="s">
        <v>37</v>
      </c>
      <c r="E201" s="110" t="s">
        <v>37</v>
      </c>
      <c r="F201" s="110"/>
      <c r="G201" s="111"/>
      <c r="H201" s="111"/>
      <c r="I201" s="111"/>
      <c r="J201" s="112" t="s">
        <v>37</v>
      </c>
      <c r="K201" s="113" t="s">
        <v>37</v>
      </c>
      <c r="L201" s="114" t="s">
        <v>37</v>
      </c>
      <c r="M201" s="114" t="s">
        <v>37</v>
      </c>
      <c r="N201" s="114" t="s">
        <v>37</v>
      </c>
      <c r="O201" s="114" t="s">
        <v>37</v>
      </c>
      <c r="P201" s="114" t="s">
        <v>37</v>
      </c>
      <c r="Q201" s="47" t="s">
        <v>37</v>
      </c>
      <c r="R201" s="130" t="s">
        <v>37</v>
      </c>
    </row>
    <row r="202" spans="1:21" x14ac:dyDescent="0.2">
      <c r="A202" s="115"/>
      <c r="B202" s="109" t="s">
        <v>42</v>
      </c>
      <c r="C202" s="110" t="s">
        <v>37</v>
      </c>
      <c r="D202" s="110" t="s">
        <v>37</v>
      </c>
      <c r="E202" s="110" t="s">
        <v>37</v>
      </c>
      <c r="F202" s="110"/>
      <c r="G202" s="111"/>
      <c r="H202" s="111"/>
      <c r="I202" s="111"/>
      <c r="J202" s="112" t="s">
        <v>37</v>
      </c>
      <c r="K202" s="113" t="s">
        <v>37</v>
      </c>
      <c r="L202" s="114" t="s">
        <v>37</v>
      </c>
      <c r="M202" s="114" t="s">
        <v>37</v>
      </c>
      <c r="N202" s="114" t="s">
        <v>37</v>
      </c>
      <c r="O202" s="114" t="s">
        <v>37</v>
      </c>
      <c r="P202" s="114" t="s">
        <v>37</v>
      </c>
      <c r="Q202" s="47" t="s">
        <v>37</v>
      </c>
      <c r="R202" s="130" t="s">
        <v>37</v>
      </c>
    </row>
    <row r="203" spans="1:21" x14ac:dyDescent="0.2">
      <c r="A203" s="115"/>
      <c r="B203" s="109" t="s">
        <v>43</v>
      </c>
      <c r="C203" s="110" t="s">
        <v>37</v>
      </c>
      <c r="D203" s="110" t="s">
        <v>37</v>
      </c>
      <c r="E203" s="110" t="s">
        <v>37</v>
      </c>
      <c r="F203" s="110"/>
      <c r="G203" s="111"/>
      <c r="H203" s="111"/>
      <c r="I203" s="111"/>
      <c r="J203" s="112" t="s">
        <v>37</v>
      </c>
      <c r="K203" s="113" t="s">
        <v>37</v>
      </c>
      <c r="L203" s="114" t="s">
        <v>37</v>
      </c>
      <c r="M203" s="114" t="s">
        <v>37</v>
      </c>
      <c r="N203" s="114" t="s">
        <v>37</v>
      </c>
      <c r="O203" s="114" t="s">
        <v>37</v>
      </c>
      <c r="P203" s="114" t="s">
        <v>37</v>
      </c>
      <c r="Q203" s="47" t="s">
        <v>37</v>
      </c>
      <c r="R203" s="130" t="s">
        <v>37</v>
      </c>
    </row>
    <row r="204" spans="1:21" ht="13.5" customHeight="1" thickBot="1" x14ac:dyDescent="0.25">
      <c r="A204" s="383" t="s">
        <v>193</v>
      </c>
      <c r="B204" s="384"/>
      <c r="C204" s="384"/>
      <c r="D204" s="384"/>
      <c r="E204" s="385"/>
      <c r="F204" s="122">
        <f>F52+F7</f>
        <v>18606.699999999997</v>
      </c>
      <c r="G204" s="122">
        <f>G52+G7</f>
        <v>22199.4</v>
      </c>
      <c r="H204" s="122">
        <f>H52+H7</f>
        <v>23907.200000000004</v>
      </c>
      <c r="I204" s="122">
        <f>I52+I7</f>
        <v>24709.499999999996</v>
      </c>
      <c r="J204" s="123" t="s">
        <v>37</v>
      </c>
      <c r="K204" s="124" t="s">
        <v>37</v>
      </c>
      <c r="L204" s="125" t="s">
        <v>37</v>
      </c>
      <c r="M204" s="125" t="s">
        <v>37</v>
      </c>
      <c r="N204" s="125" t="s">
        <v>37</v>
      </c>
      <c r="O204" s="125" t="s">
        <v>37</v>
      </c>
      <c r="P204" s="125" t="s">
        <v>37</v>
      </c>
      <c r="Q204" s="50" t="s">
        <v>37</v>
      </c>
      <c r="R204" s="125" t="s">
        <v>37</v>
      </c>
    </row>
    <row r="205" spans="1:21" ht="12.75" thickBot="1" x14ac:dyDescent="0.25">
      <c r="A205" s="66" t="s">
        <v>194</v>
      </c>
      <c r="B205" s="66"/>
      <c r="C205" s="138"/>
      <c r="D205" s="138"/>
      <c r="E205" s="138"/>
      <c r="F205" s="138"/>
      <c r="G205" s="66"/>
      <c r="H205" s="66"/>
      <c r="I205" s="66"/>
    </row>
    <row r="206" spans="1:21" ht="24" x14ac:dyDescent="0.2">
      <c r="A206" s="3"/>
      <c r="B206" s="4" t="s">
        <v>195</v>
      </c>
      <c r="C206" s="5" t="s">
        <v>37</v>
      </c>
      <c r="D206" s="5" t="s">
        <v>37</v>
      </c>
      <c r="E206" s="5" t="s">
        <v>37</v>
      </c>
      <c r="F206" s="6" t="s">
        <v>37</v>
      </c>
      <c r="G206" s="7">
        <f>SUM(G208:G213)</f>
        <v>20584.800000000003</v>
      </c>
      <c r="H206" s="7">
        <f t="shared" ref="H206:I206" si="4">SUM(H208:H213)</f>
        <v>21587.200000000004</v>
      </c>
      <c r="I206" s="8">
        <f t="shared" si="4"/>
        <v>22581.000000000004</v>
      </c>
    </row>
    <row r="207" spans="1:21" x14ac:dyDescent="0.2">
      <c r="A207" s="9"/>
      <c r="B207" s="10" t="s">
        <v>196</v>
      </c>
      <c r="C207" s="11" t="s">
        <v>37</v>
      </c>
      <c r="D207" s="11" t="s">
        <v>37</v>
      </c>
      <c r="E207" s="11" t="s">
        <v>37</v>
      </c>
      <c r="F207" s="12" t="s">
        <v>37</v>
      </c>
      <c r="G207" s="13" t="s">
        <v>37</v>
      </c>
      <c r="H207" s="13" t="s">
        <v>37</v>
      </c>
      <c r="I207" s="14" t="s">
        <v>37</v>
      </c>
    </row>
    <row r="208" spans="1:21" ht="24" x14ac:dyDescent="0.2">
      <c r="A208" s="9"/>
      <c r="B208" s="15" t="s">
        <v>36</v>
      </c>
      <c r="C208" s="12" t="s">
        <v>37</v>
      </c>
      <c r="D208" s="12" t="s">
        <v>37</v>
      </c>
      <c r="E208" s="12" t="s">
        <v>37</v>
      </c>
      <c r="F208" s="12" t="s">
        <v>37</v>
      </c>
      <c r="G208" s="16">
        <f>SUMIF($B$8:$B$204,$B208,G$8:G$204)</f>
        <v>8081.3</v>
      </c>
      <c r="H208" s="16">
        <f t="shared" ref="G208:I214" si="5">SUMIF($B$8:$B$204,$B208,H$8:H$204)</f>
        <v>8716.7000000000007</v>
      </c>
      <c r="I208" s="63">
        <f t="shared" si="5"/>
        <v>9096.4000000000015</v>
      </c>
    </row>
    <row r="209" spans="1:17" ht="24" x14ac:dyDescent="0.2">
      <c r="A209" s="9"/>
      <c r="B209" s="15" t="s">
        <v>38</v>
      </c>
      <c r="C209" s="12" t="s">
        <v>37</v>
      </c>
      <c r="D209" s="12" t="s">
        <v>37</v>
      </c>
      <c r="E209" s="12" t="s">
        <v>37</v>
      </c>
      <c r="F209" s="12" t="s">
        <v>37</v>
      </c>
      <c r="G209" s="16">
        <f>SUMIF($B$8:$B$204,$B209,G$8:G$204)</f>
        <v>11498.1</v>
      </c>
      <c r="H209" s="16">
        <f t="shared" si="5"/>
        <v>12023.900000000003</v>
      </c>
      <c r="I209" s="63">
        <f t="shared" si="5"/>
        <v>12594.4</v>
      </c>
    </row>
    <row r="210" spans="1:17" ht="12.75" customHeight="1" x14ac:dyDescent="0.2">
      <c r="A210" s="9"/>
      <c r="B210" s="15" t="s">
        <v>39</v>
      </c>
      <c r="C210" s="12" t="s">
        <v>37</v>
      </c>
      <c r="D210" s="12" t="s">
        <v>37</v>
      </c>
      <c r="E210" s="12" t="s">
        <v>37</v>
      </c>
      <c r="F210" s="12" t="s">
        <v>37</v>
      </c>
      <c r="G210" s="16">
        <f t="shared" si="5"/>
        <v>805.4</v>
      </c>
      <c r="H210" s="16">
        <f t="shared" si="5"/>
        <v>846.6</v>
      </c>
      <c r="I210" s="63">
        <f t="shared" si="5"/>
        <v>890.19999999999993</v>
      </c>
    </row>
    <row r="211" spans="1:17" ht="24" x14ac:dyDescent="0.2">
      <c r="A211" s="9"/>
      <c r="B211" s="15" t="s">
        <v>40</v>
      </c>
      <c r="C211" s="12" t="s">
        <v>37</v>
      </c>
      <c r="D211" s="12" t="s">
        <v>37</v>
      </c>
      <c r="E211" s="12" t="s">
        <v>37</v>
      </c>
      <c r="F211" s="12" t="s">
        <v>37</v>
      </c>
      <c r="G211" s="16">
        <f>SUMIF($B$8:$B$204,$B211,G$8:G$204)</f>
        <v>0</v>
      </c>
      <c r="H211" s="16">
        <f t="shared" si="5"/>
        <v>0</v>
      </c>
      <c r="I211" s="63">
        <f t="shared" si="5"/>
        <v>0</v>
      </c>
    </row>
    <row r="212" spans="1:17" x14ac:dyDescent="0.2">
      <c r="A212" s="9"/>
      <c r="B212" s="15" t="s">
        <v>41</v>
      </c>
      <c r="C212" s="12" t="s">
        <v>37</v>
      </c>
      <c r="D212" s="12" t="s">
        <v>37</v>
      </c>
      <c r="E212" s="12" t="s">
        <v>37</v>
      </c>
      <c r="F212" s="12" t="s">
        <v>37</v>
      </c>
      <c r="G212" s="16">
        <f t="shared" si="5"/>
        <v>200</v>
      </c>
      <c r="H212" s="16">
        <f t="shared" si="5"/>
        <v>0</v>
      </c>
      <c r="I212" s="63">
        <f t="shared" si="5"/>
        <v>0</v>
      </c>
    </row>
    <row r="213" spans="1:17" ht="13.5" customHeight="1" x14ac:dyDescent="0.2">
      <c r="A213" s="9"/>
      <c r="B213" s="15" t="s">
        <v>42</v>
      </c>
      <c r="C213" s="12" t="s">
        <v>37</v>
      </c>
      <c r="D213" s="12" t="s">
        <v>37</v>
      </c>
      <c r="E213" s="12" t="s">
        <v>37</v>
      </c>
      <c r="F213" s="12" t="s">
        <v>37</v>
      </c>
      <c r="G213" s="16">
        <f t="shared" si="5"/>
        <v>0</v>
      </c>
      <c r="H213" s="16">
        <f t="shared" si="5"/>
        <v>0</v>
      </c>
      <c r="I213" s="63">
        <f t="shared" si="5"/>
        <v>0</v>
      </c>
    </row>
    <row r="214" spans="1:17" ht="13.5" customHeight="1" thickBot="1" x14ac:dyDescent="0.25">
      <c r="A214" s="17"/>
      <c r="B214" s="53" t="s">
        <v>43</v>
      </c>
      <c r="C214" s="18" t="s">
        <v>37</v>
      </c>
      <c r="D214" s="18" t="s">
        <v>37</v>
      </c>
      <c r="E214" s="18" t="s">
        <v>37</v>
      </c>
      <c r="F214" s="18" t="s">
        <v>37</v>
      </c>
      <c r="G214" s="39">
        <f>SUMIF($B$8:$B$204,$B214,G$8:G$204)</f>
        <v>1614.6000000000001</v>
      </c>
      <c r="H214" s="39">
        <f t="shared" si="5"/>
        <v>2320</v>
      </c>
      <c r="I214" s="158">
        <f t="shared" si="5"/>
        <v>2128.5</v>
      </c>
    </row>
    <row r="215" spans="1:17" ht="24.75" thickBot="1" x14ac:dyDescent="0.25">
      <c r="A215" s="19"/>
      <c r="B215" s="20" t="s">
        <v>193</v>
      </c>
      <c r="C215" s="21" t="s">
        <v>37</v>
      </c>
      <c r="D215" s="21" t="s">
        <v>37</v>
      </c>
      <c r="E215" s="21" t="s">
        <v>37</v>
      </c>
      <c r="F215" s="54">
        <f>F204</f>
        <v>18606.699999999997</v>
      </c>
      <c r="G215" s="22">
        <f>G214+G206</f>
        <v>22199.4</v>
      </c>
      <c r="H215" s="22">
        <f>H214+H206</f>
        <v>23907.200000000004</v>
      </c>
      <c r="I215" s="23">
        <f>I214+I206</f>
        <v>24709.500000000004</v>
      </c>
      <c r="K215" s="324" t="s">
        <v>1785</v>
      </c>
      <c r="L215" s="325"/>
      <c r="M215" s="325"/>
      <c r="N215" s="325"/>
      <c r="O215" s="325"/>
      <c r="P215" s="325"/>
      <c r="Q215" s="325"/>
    </row>
    <row r="216" spans="1:17" ht="12.75" thickBot="1" x14ac:dyDescent="0.25">
      <c r="A216" s="24"/>
      <c r="B216" s="24" t="s">
        <v>197</v>
      </c>
      <c r="C216" s="25" t="s">
        <v>37</v>
      </c>
      <c r="D216" s="25" t="s">
        <v>37</v>
      </c>
      <c r="E216" s="25" t="s">
        <v>37</v>
      </c>
      <c r="F216" s="280">
        <f>F105</f>
        <v>0</v>
      </c>
      <c r="G216" s="26">
        <f>G105</f>
        <v>700</v>
      </c>
      <c r="H216" s="26">
        <f>H105</f>
        <v>2450</v>
      </c>
      <c r="I216" s="159">
        <f>I105</f>
        <v>2260</v>
      </c>
      <c r="K216" s="325"/>
      <c r="L216" s="325"/>
      <c r="M216" s="325"/>
      <c r="N216" s="325"/>
      <c r="O216" s="325"/>
      <c r="P216" s="325"/>
      <c r="Q216" s="325"/>
    </row>
    <row r="217" spans="1:17" ht="24.75" thickBot="1" x14ac:dyDescent="0.25">
      <c r="A217" s="27"/>
      <c r="B217" s="27" t="s">
        <v>198</v>
      </c>
      <c r="C217" s="28" t="s">
        <v>37</v>
      </c>
      <c r="D217" s="28" t="s">
        <v>37</v>
      </c>
      <c r="E217" s="28" t="s">
        <v>37</v>
      </c>
      <c r="F217" s="29" t="s">
        <v>199</v>
      </c>
      <c r="G217" s="30">
        <f>(G215-F215)/F215</f>
        <v>0.19308636136445501</v>
      </c>
      <c r="H217" s="30">
        <f t="shared" ref="H217:I217" si="6">(H215-G215)/G215</f>
        <v>7.6930007117309601E-2</v>
      </c>
      <c r="I217" s="55">
        <f t="shared" si="6"/>
        <v>3.3558927854370195E-2</v>
      </c>
      <c r="K217" s="325"/>
      <c r="L217" s="325"/>
      <c r="M217" s="325"/>
      <c r="N217" s="325"/>
      <c r="O217" s="325"/>
      <c r="P217" s="325"/>
      <c r="Q217" s="325"/>
    </row>
    <row r="218" spans="1:17" x14ac:dyDescent="0.2">
      <c r="A218" s="31"/>
      <c r="B218" s="31"/>
      <c r="C218" s="32"/>
      <c r="D218" s="32"/>
      <c r="E218" s="32"/>
      <c r="F218" s="139">
        <f>F215-F204</f>
        <v>0</v>
      </c>
      <c r="G218" s="33">
        <f>G215-G204</f>
        <v>0</v>
      </c>
      <c r="H218" s="33">
        <f>H215-H204</f>
        <v>0</v>
      </c>
      <c r="I218" s="33">
        <f>I215-I204</f>
        <v>0</v>
      </c>
    </row>
    <row r="219" spans="1:17" x14ac:dyDescent="0.2">
      <c r="A219" s="34" t="s">
        <v>200</v>
      </c>
      <c r="B219" s="35" t="s">
        <v>201</v>
      </c>
      <c r="F219" s="56"/>
      <c r="G219" s="37"/>
      <c r="H219" s="37"/>
      <c r="I219" s="37"/>
    </row>
    <row r="220" spans="1:17" x14ac:dyDescent="0.2">
      <c r="A220" s="34" t="s">
        <v>202</v>
      </c>
      <c r="B220" s="35" t="s">
        <v>203</v>
      </c>
      <c r="F220" s="57"/>
      <c r="G220" s="58"/>
      <c r="H220" s="58"/>
      <c r="I220" s="58"/>
    </row>
    <row r="221" spans="1:17" x14ac:dyDescent="0.2">
      <c r="A221" s="34" t="s">
        <v>204</v>
      </c>
      <c r="B221" s="35" t="s">
        <v>205</v>
      </c>
      <c r="F221" s="59"/>
      <c r="G221" s="60"/>
      <c r="H221" s="60"/>
      <c r="I221" s="60"/>
    </row>
    <row r="222" spans="1:17" x14ac:dyDescent="0.2">
      <c r="A222" s="34" t="s">
        <v>206</v>
      </c>
      <c r="B222" s="38" t="s">
        <v>207</v>
      </c>
    </row>
    <row r="223" spans="1:17" x14ac:dyDescent="0.2">
      <c r="A223" s="34" t="s">
        <v>208</v>
      </c>
      <c r="B223" s="35" t="s">
        <v>209</v>
      </c>
    </row>
    <row r="224" spans="1:17" x14ac:dyDescent="0.2">
      <c r="A224" s="34" t="s">
        <v>210</v>
      </c>
      <c r="B224" s="35" t="s">
        <v>211</v>
      </c>
    </row>
    <row r="225" spans="1:2" x14ac:dyDescent="0.2">
      <c r="A225" s="34" t="s">
        <v>212</v>
      </c>
      <c r="B225" s="35" t="s">
        <v>213</v>
      </c>
    </row>
    <row r="226" spans="1:2" x14ac:dyDescent="0.2">
      <c r="A226" s="34" t="s">
        <v>214</v>
      </c>
      <c r="B226" s="35" t="s">
        <v>215</v>
      </c>
    </row>
    <row r="227" spans="1:2" x14ac:dyDescent="0.2">
      <c r="A227" s="34" t="s">
        <v>216</v>
      </c>
      <c r="B227" s="35" t="s">
        <v>217</v>
      </c>
    </row>
    <row r="228" spans="1:2" x14ac:dyDescent="0.2">
      <c r="A228" s="34" t="s">
        <v>218</v>
      </c>
      <c r="B228" s="35" t="s">
        <v>219</v>
      </c>
    </row>
    <row r="229" spans="1:2" x14ac:dyDescent="0.2">
      <c r="A229" s="34" t="s">
        <v>220</v>
      </c>
      <c r="B229" s="35" t="s">
        <v>221</v>
      </c>
    </row>
  </sheetData>
  <dataConsolidate/>
  <mergeCells count="188">
    <mergeCell ref="S11:U11"/>
    <mergeCell ref="S20:U20"/>
    <mergeCell ref="Q11:Q12"/>
    <mergeCell ref="R11:R12"/>
    <mergeCell ref="B11:B12"/>
    <mergeCell ref="I11:I12"/>
    <mergeCell ref="H11:H12"/>
    <mergeCell ref="G11:G12"/>
    <mergeCell ref="F11:F12"/>
    <mergeCell ref="E11:E12"/>
    <mergeCell ref="D11:D12"/>
    <mergeCell ref="C11:C12"/>
    <mergeCell ref="J11:J12"/>
    <mergeCell ref="H53:H55"/>
    <mergeCell ref="I53:I55"/>
    <mergeCell ref="J53:J55"/>
    <mergeCell ref="R53:R55"/>
    <mergeCell ref="R187:R188"/>
    <mergeCell ref="H187:H188"/>
    <mergeCell ref="G187:G188"/>
    <mergeCell ref="F187:F188"/>
    <mergeCell ref="A116:A120"/>
    <mergeCell ref="B116:B120"/>
    <mergeCell ref="I116:I120"/>
    <mergeCell ref="H116:H120"/>
    <mergeCell ref="C145:C146"/>
    <mergeCell ref="B85:B89"/>
    <mergeCell ref="A85:A89"/>
    <mergeCell ref="F85:F89"/>
    <mergeCell ref="C85:C89"/>
    <mergeCell ref="D85:D89"/>
    <mergeCell ref="E85:E89"/>
    <mergeCell ref="B64:B66"/>
    <mergeCell ref="A64:A66"/>
    <mergeCell ref="Q64:Q66"/>
    <mergeCell ref="B178:B179"/>
    <mergeCell ref="A178:A179"/>
    <mergeCell ref="R5:R6"/>
    <mergeCell ref="A4:P4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M5"/>
    <mergeCell ref="N5:P5"/>
    <mergeCell ref="Q5:Q6"/>
    <mergeCell ref="J8:J10"/>
    <mergeCell ref="R8:R10"/>
    <mergeCell ref="H8:H10"/>
    <mergeCell ref="I8:I10"/>
    <mergeCell ref="J187:J188"/>
    <mergeCell ref="Q187:Q188"/>
    <mergeCell ref="A187:A188"/>
    <mergeCell ref="A8:A10"/>
    <mergeCell ref="B8:B10"/>
    <mergeCell ref="F8:F10"/>
    <mergeCell ref="G8:G10"/>
    <mergeCell ref="G53:G55"/>
    <mergeCell ref="A11:A12"/>
    <mergeCell ref="A53:A55"/>
    <mergeCell ref="B53:B55"/>
    <mergeCell ref="F53:F55"/>
    <mergeCell ref="I187:I188"/>
    <mergeCell ref="F74:F77"/>
    <mergeCell ref="A74:A77"/>
    <mergeCell ref="B74:B77"/>
    <mergeCell ref="C74:C77"/>
    <mergeCell ref="D74:D77"/>
    <mergeCell ref="E74:E77"/>
    <mergeCell ref="R74:R77"/>
    <mergeCell ref="S73:U73"/>
    <mergeCell ref="G64:G66"/>
    <mergeCell ref="F64:F66"/>
    <mergeCell ref="E64:E66"/>
    <mergeCell ref="D64:D66"/>
    <mergeCell ref="C64:C66"/>
    <mergeCell ref="I64:I66"/>
    <mergeCell ref="H64:H66"/>
    <mergeCell ref="J64:J66"/>
    <mergeCell ref="R64:R66"/>
    <mergeCell ref="R116:R120"/>
    <mergeCell ref="R85:R89"/>
    <mergeCell ref="S105:U105"/>
    <mergeCell ref="S98:U98"/>
    <mergeCell ref="H178:H179"/>
    <mergeCell ref="G178:G179"/>
    <mergeCell ref="F178:F179"/>
    <mergeCell ref="E178:E179"/>
    <mergeCell ref="D178:D179"/>
    <mergeCell ref="I178:I179"/>
    <mergeCell ref="S118:U118"/>
    <mergeCell ref="S116:U116"/>
    <mergeCell ref="G74:G77"/>
    <mergeCell ref="J74:J77"/>
    <mergeCell ref="Q74:Q77"/>
    <mergeCell ref="J85:J89"/>
    <mergeCell ref="Q85:Q89"/>
    <mergeCell ref="S97:U97"/>
    <mergeCell ref="G85:G89"/>
    <mergeCell ref="H85:H89"/>
    <mergeCell ref="I85:I89"/>
    <mergeCell ref="S74:U74"/>
    <mergeCell ref="S75:U75"/>
    <mergeCell ref="S76:U76"/>
    <mergeCell ref="S85:U85"/>
    <mergeCell ref="S86:U86"/>
    <mergeCell ref="S87:U87"/>
    <mergeCell ref="S88:U88"/>
    <mergeCell ref="S89:U89"/>
    <mergeCell ref="S21:U21"/>
    <mergeCell ref="S28:U28"/>
    <mergeCell ref="S187:U187"/>
    <mergeCell ref="S188:U188"/>
    <mergeCell ref="S64:U64"/>
    <mergeCell ref="S66:U66"/>
    <mergeCell ref="I74:I77"/>
    <mergeCell ref="H74:H77"/>
    <mergeCell ref="S128:U128"/>
    <mergeCell ref="S137:U137"/>
    <mergeCell ref="S139:U139"/>
    <mergeCell ref="S146:U146"/>
    <mergeCell ref="S155:U155"/>
    <mergeCell ref="S45:U45"/>
    <mergeCell ref="S179:U179"/>
    <mergeCell ref="J178:J179"/>
    <mergeCell ref="Q178:Q179"/>
    <mergeCell ref="S145:U145"/>
    <mergeCell ref="S178:U178"/>
    <mergeCell ref="S46:U46"/>
    <mergeCell ref="S44:U44"/>
    <mergeCell ref="S36:U36"/>
    <mergeCell ref="S37:U37"/>
    <mergeCell ref="J113:J115"/>
    <mergeCell ref="S197:U197"/>
    <mergeCell ref="A113:A115"/>
    <mergeCell ref="B113:B115"/>
    <mergeCell ref="C113:C115"/>
    <mergeCell ref="D113:D115"/>
    <mergeCell ref="E113:E115"/>
    <mergeCell ref="H113:H115"/>
    <mergeCell ref="G113:G115"/>
    <mergeCell ref="F113:F115"/>
    <mergeCell ref="I113:I115"/>
    <mergeCell ref="D116:D120"/>
    <mergeCell ref="C116:C120"/>
    <mergeCell ref="S154:U154"/>
    <mergeCell ref="S162:U162"/>
    <mergeCell ref="S170:U170"/>
    <mergeCell ref="B145:B146"/>
    <mergeCell ref="A145:A146"/>
    <mergeCell ref="I145:I146"/>
    <mergeCell ref="S171:U171"/>
    <mergeCell ref="J128:J129"/>
    <mergeCell ref="S129:U129"/>
    <mergeCell ref="A128:A129"/>
    <mergeCell ref="B128:B129"/>
    <mergeCell ref="S196:U196"/>
    <mergeCell ref="K215:Q217"/>
    <mergeCell ref="H145:H146"/>
    <mergeCell ref="G145:G146"/>
    <mergeCell ref="F145:F146"/>
    <mergeCell ref="E145:E146"/>
    <mergeCell ref="D145:D146"/>
    <mergeCell ref="F116:F120"/>
    <mergeCell ref="E116:E120"/>
    <mergeCell ref="C128:C129"/>
    <mergeCell ref="D128:D129"/>
    <mergeCell ref="E128:E129"/>
    <mergeCell ref="F128:F129"/>
    <mergeCell ref="G128:G129"/>
    <mergeCell ref="H128:H129"/>
    <mergeCell ref="I128:I129"/>
    <mergeCell ref="J116:J120"/>
    <mergeCell ref="G116:G120"/>
    <mergeCell ref="J145:J146"/>
    <mergeCell ref="A204:E204"/>
    <mergeCell ref="B187:B188"/>
    <mergeCell ref="D187:D188"/>
    <mergeCell ref="C187:C188"/>
    <mergeCell ref="E187:E188"/>
    <mergeCell ref="C178:C179"/>
  </mergeCells>
  <phoneticPr fontId="21" type="noConversion"/>
  <pageMargins left="0.25" right="0.25" top="0.75" bottom="0.75" header="0.3" footer="0.3"/>
  <pageSetup paperSize="9" fitToHeight="0" orientation="portrait" r:id="rId1"/>
  <rowBreaks count="3" manualBreakCount="3">
    <brk id="115" max="23" man="1"/>
    <brk id="146" max="23" man="1"/>
    <brk id="183" max="2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EB1CD1-18E8-4E71-8999-65ED4C04C9D5}">
  <dimension ref="A1:J79"/>
  <sheetViews>
    <sheetView topLeftCell="A56" zoomScale="130" zoomScaleNormal="130" workbookViewId="0">
      <selection activeCell="I71" sqref="I71"/>
    </sheetView>
  </sheetViews>
  <sheetFormatPr defaultColWidth="9.140625" defaultRowHeight="12.75" x14ac:dyDescent="0.2"/>
  <cols>
    <col min="1" max="1" width="19.5703125" style="209" customWidth="1"/>
    <col min="2" max="2" width="23.28515625" style="209" customWidth="1"/>
    <col min="3" max="3" width="5.42578125" style="209" customWidth="1"/>
    <col min="4" max="6" width="7" style="221" customWidth="1"/>
    <col min="7" max="7" width="32.7109375" style="299" customWidth="1"/>
    <col min="8" max="16384" width="9.140625" style="1"/>
  </cols>
  <sheetData>
    <row r="1" spans="1:10" x14ac:dyDescent="0.2">
      <c r="C1" s="210"/>
      <c r="D1" s="211"/>
      <c r="E1" s="211"/>
      <c r="F1" s="212" t="s">
        <v>0</v>
      </c>
    </row>
    <row r="2" spans="1:10" x14ac:dyDescent="0.2">
      <c r="C2" s="210"/>
      <c r="D2" s="211"/>
      <c r="E2" s="211"/>
      <c r="F2" s="212" t="s">
        <v>1</v>
      </c>
    </row>
    <row r="3" spans="1:10" x14ac:dyDescent="0.2">
      <c r="C3" s="210"/>
      <c r="D3" s="211"/>
      <c r="E3" s="211"/>
      <c r="F3" s="212" t="s">
        <v>1610</v>
      </c>
    </row>
    <row r="4" spans="1:10" x14ac:dyDescent="0.2">
      <c r="C4" s="210"/>
      <c r="D4" s="211"/>
      <c r="E4" s="211"/>
      <c r="F4" s="213"/>
    </row>
    <row r="5" spans="1:10" ht="26.25" customHeight="1" x14ac:dyDescent="0.2">
      <c r="A5" s="407" t="s">
        <v>1542</v>
      </c>
      <c r="B5" s="407"/>
      <c r="C5" s="407"/>
      <c r="D5" s="407"/>
      <c r="E5" s="407"/>
      <c r="F5" s="407"/>
      <c r="G5" s="407"/>
      <c r="H5" s="214"/>
      <c r="I5" s="214"/>
      <c r="J5" s="214"/>
    </row>
    <row r="6" spans="1:10" x14ac:dyDescent="0.2">
      <c r="A6" s="408" t="s">
        <v>12</v>
      </c>
      <c r="B6" s="408" t="s">
        <v>13</v>
      </c>
      <c r="C6" s="408"/>
      <c r="D6" s="408" t="s">
        <v>14</v>
      </c>
      <c r="E6" s="408"/>
      <c r="F6" s="408"/>
      <c r="G6" s="409" t="s">
        <v>15</v>
      </c>
    </row>
    <row r="7" spans="1:10" ht="27" x14ac:dyDescent="0.2">
      <c r="A7" s="408"/>
      <c r="B7" s="215" t="s">
        <v>17</v>
      </c>
      <c r="C7" s="215" t="s">
        <v>18</v>
      </c>
      <c r="D7" s="215">
        <v>2024</v>
      </c>
      <c r="E7" s="215">
        <v>2025</v>
      </c>
      <c r="F7" s="215">
        <v>2026</v>
      </c>
      <c r="G7" s="409"/>
    </row>
    <row r="8" spans="1:10" ht="15.75" customHeight="1" x14ac:dyDescent="0.2">
      <c r="A8" s="224" t="str">
        <f>'003 pr. asig'!A8</f>
        <v>003-02-03 (P)</v>
      </c>
      <c r="B8" s="398" t="str">
        <f>'003 pr. asig'!B8</f>
        <v>Išplėtoti sporto ir aktyvaus laisvalaikio paslaugų pasiūlą</v>
      </c>
      <c r="C8" s="399"/>
      <c r="D8" s="399"/>
      <c r="E8" s="399"/>
      <c r="F8" s="399"/>
      <c r="G8" s="400"/>
    </row>
    <row r="9" spans="1:10" ht="27.75" customHeight="1" x14ac:dyDescent="0.2">
      <c r="A9" s="216" t="str">
        <f>'003 pr. asig'!K8</f>
        <v>E-003-02-03-01</v>
      </c>
      <c r="B9" s="216" t="str">
        <f>'003 pr. asig'!L8</f>
        <v>Paruoštų olimpinės bei nacionalinių rinktinių narių / kandidatų skaičius</v>
      </c>
      <c r="C9" s="216" t="str">
        <f>'003 pr. asig'!M8</f>
        <v>asm.</v>
      </c>
      <c r="D9" s="216">
        <f>'003 pr. asig'!N8</f>
        <v>14</v>
      </c>
      <c r="E9" s="216">
        <f>'003 pr. asig'!O8</f>
        <v>15</v>
      </c>
      <c r="F9" s="216">
        <f>'003 pr. asig'!P8</f>
        <v>16</v>
      </c>
      <c r="G9" s="300" t="str">
        <f>'003 pr. asig'!Q8</f>
        <v xml:space="preserve">Paruoštų olimpinės bei nacionalinių rinktinių narių / kandidatų skaičius (asm.) </v>
      </c>
    </row>
    <row r="10" spans="1:10" ht="22.5" x14ac:dyDescent="0.2">
      <c r="A10" s="216" t="str">
        <f>'003 pr. asig'!K9</f>
        <v>E-003-02-03-02</v>
      </c>
      <c r="B10" s="216" t="str">
        <f>'003 pr. asig'!L9</f>
        <v>Sportuojančių moterų dalies santykis su šalies vidurkiu</v>
      </c>
      <c r="C10" s="216" t="str">
        <f>'003 pr. asig'!M9</f>
        <v>proc.</v>
      </c>
      <c r="D10" s="216">
        <f>'003 pr. asig'!N9</f>
        <v>121.5</v>
      </c>
      <c r="E10" s="216">
        <f>'003 pr. asig'!O9</f>
        <v>121.7</v>
      </c>
      <c r="F10" s="216">
        <f>'003 pr. asig'!P9</f>
        <v>122</v>
      </c>
      <c r="G10" s="300" t="str">
        <f>'003 pr. asig'!Q9</f>
        <v>Sportuojančių moterų dalies santykis su šalies vidurkiu (proc.)</v>
      </c>
    </row>
    <row r="11" spans="1:10" ht="70.5" customHeight="1" x14ac:dyDescent="0.2">
      <c r="A11" s="216" t="str">
        <f>'003 pr. asig'!K10</f>
        <v>E-003-02-03-03</v>
      </c>
      <c r="B11" s="216" t="str">
        <f>'003 pr. asig'!L10</f>
        <v>Atskirų socialinių grupių asmenų (spec. poreikių turinčių asmenų, senjorų (vyresnio amžiaus), socialinę riziką patiriančių asmenų), dalyvavusių fizinio aktyvumo veiklose, skaičius (unikalūs/ viso)</v>
      </c>
      <c r="C11" s="216" t="str">
        <f>'003 pr. asig'!M10</f>
        <v>asm.</v>
      </c>
      <c r="D11" s="216" t="str">
        <f>'003 pr. asig'!N10</f>
        <v>61/ 311</v>
      </c>
      <c r="E11" s="216" t="str">
        <f>'003 pr. asig'!O10</f>
        <v>62/ 313</v>
      </c>
      <c r="F11" s="216" t="str">
        <f>'003 pr. asig'!P10</f>
        <v>64/ 318</v>
      </c>
      <c r="G11" s="300" t="str">
        <f>'003 pr. asig'!Q10</f>
        <v>Atskirų socialinių grupių asmenų (spec. poreikių turinčių asmenų, senjorų (vyresnio amžiaus), socialinę riziką patiriančių asmenų), dalyvavusių fizinio aktyvumo veiklose, skaičius (asm.)</v>
      </c>
    </row>
    <row r="12" spans="1:10" s="217" customFormat="1" ht="12.75" customHeight="1" x14ac:dyDescent="0.2">
      <c r="A12" s="223" t="str">
        <f>'003 pr. asig'!A11</f>
        <v>003-02-03-01 (TP)</v>
      </c>
      <c r="B12" s="404" t="str">
        <f>'003 pr. asig'!B11</f>
        <v>Sporto renginių organizavimas Pasvalio rajone bei skatinimas dalyvauti juose</v>
      </c>
      <c r="C12" s="405"/>
      <c r="D12" s="405"/>
      <c r="E12" s="405"/>
      <c r="F12" s="405"/>
      <c r="G12" s="406"/>
    </row>
    <row r="13" spans="1:10" ht="33.75" x14ac:dyDescent="0.2">
      <c r="A13" s="216" t="str">
        <f>'003 pr. asig'!K11</f>
        <v>R-003-02-03-01-01</v>
      </c>
      <c r="B13" s="216" t="str">
        <f>'003 pr. asig'!L11</f>
        <v>Pasvalio sporto mokyklos organizuotų sporto renginių/ varžybų skaičius</v>
      </c>
      <c r="C13" s="222" t="str">
        <f>'003 pr. asig'!M11</f>
        <v>vnt.</v>
      </c>
      <c r="D13" s="222" t="str">
        <f>'003 pr. asig'!N11</f>
        <v>220</v>
      </c>
      <c r="E13" s="222" t="str">
        <f>'003 pr. asig'!O11</f>
        <v>225</v>
      </c>
      <c r="F13" s="222" t="str">
        <f>'003 pr. asig'!P11</f>
        <v>230</v>
      </c>
      <c r="G13" s="447" t="str">
        <f>'003 pr. asig'!Q11</f>
        <v>Suorganizuotų / dalyvautų sporto/ fizinio aktyvumo renginių skaičius skirtingoms socialinėms grupėms (vnt.) ir dalyvių skaičius juose (tūkst. asm.)</v>
      </c>
    </row>
    <row r="14" spans="1:10" ht="18.75" customHeight="1" x14ac:dyDescent="0.2">
      <c r="A14" s="216" t="str">
        <f>'003 pr. asig'!K12</f>
        <v>R-003-02-03-01-02</v>
      </c>
      <c r="B14" s="216" t="str">
        <f>'003 pr. asig'!L12</f>
        <v>Sporto renginių dalyvių skaičius</v>
      </c>
      <c r="C14" s="222" t="str">
        <f>'003 pr. asig'!M12</f>
        <v>asm.</v>
      </c>
      <c r="D14" s="222" t="str">
        <f>'003 pr. asig'!N12</f>
        <v>1250</v>
      </c>
      <c r="E14" s="222" t="str">
        <f>'003 pr. asig'!O12</f>
        <v>1600</v>
      </c>
      <c r="F14" s="222" t="str">
        <f>'003 pr. asig'!P12</f>
        <v>1650</v>
      </c>
      <c r="G14" s="448"/>
    </row>
    <row r="15" spans="1:10" s="217" customFormat="1" ht="28.5" customHeight="1" x14ac:dyDescent="0.2">
      <c r="A15" s="223" t="str">
        <f>'003 pr. asig'!A20</f>
        <v>003-02-03-02 (PP)</v>
      </c>
      <c r="B15" s="404" t="str">
        <f>'003 pr. asig'!B20</f>
        <v>Nevyriausybinių kūno kultūros ir sporto organizacijų, viešųjų įstaigų profesionalaus ir mėgėjiško sporto veiklos finansavimas</v>
      </c>
      <c r="C15" s="405"/>
      <c r="D15" s="405"/>
      <c r="E15" s="405"/>
      <c r="F15" s="405"/>
      <c r="G15" s="406"/>
    </row>
    <row r="16" spans="1:10" ht="36" customHeight="1" x14ac:dyDescent="0.2">
      <c r="A16" s="216" t="str">
        <f>'003 pr. asig'!K20</f>
        <v>R-003-02-03-02-01</v>
      </c>
      <c r="B16" s="216" t="str">
        <f>'003 pr. asig'!L20</f>
        <v>Paremtų sporto NVO/ viešųjų įstaigų skaičius</v>
      </c>
      <c r="C16" s="222" t="str">
        <f>'003 pr. asig'!M20</f>
        <v>vnt.</v>
      </c>
      <c r="D16" s="222" t="str">
        <f>'003 pr. asig'!N20</f>
        <v>14</v>
      </c>
      <c r="E16" s="222" t="str">
        <f>'003 pr. asig'!O20</f>
        <v>15</v>
      </c>
      <c r="F16" s="222" t="str">
        <f>'003 pr. asig'!P20</f>
        <v>16</v>
      </c>
      <c r="G16" s="301" t="str">
        <f>'003 pr. asig'!Q20</f>
        <v>Paskatintų sporto NVO (sporto klubų) (vnt.),  sportininkų skaičius (asm.); NVO (sporto klubų), teikiančių sporto paslaugas, skaičius iš viso (vnt.)</v>
      </c>
    </row>
    <row r="17" spans="1:7" s="217" customFormat="1" ht="12.75" customHeight="1" x14ac:dyDescent="0.2">
      <c r="A17" s="223" t="str">
        <f>'003 pr. asig'!A28</f>
        <v>003-02-03-03 (TP)</v>
      </c>
      <c r="B17" s="404" t="str">
        <f>'003 pr. asig'!B28</f>
        <v>Perspektyvių sportininkų skatinimas ir finansavimas</v>
      </c>
      <c r="C17" s="405"/>
      <c r="D17" s="405"/>
      <c r="E17" s="405"/>
      <c r="F17" s="405"/>
      <c r="G17" s="406"/>
    </row>
    <row r="18" spans="1:7" ht="22.5" x14ac:dyDescent="0.2">
      <c r="A18" s="216" t="str">
        <f>'003 pr. asig'!K28</f>
        <v>R-003-02-03-03-01</v>
      </c>
      <c r="B18" s="216" t="str">
        <f>'003 pr. asig'!L28</f>
        <v>Paskatintų sportininkų skaičius</v>
      </c>
      <c r="C18" s="222" t="str">
        <f>'003 pr. asig'!M28</f>
        <v>asm.</v>
      </c>
      <c r="D18" s="222" t="str">
        <f>'003 pr. asig'!N28</f>
        <v>10</v>
      </c>
      <c r="E18" s="222" t="str">
        <f>'003 pr. asig'!O28</f>
        <v>12</v>
      </c>
      <c r="F18" s="222" t="str">
        <f>'003 pr. asig'!P28</f>
        <v>14</v>
      </c>
      <c r="G18" s="301" t="str">
        <f>'003 pr. asig'!Q28</f>
        <v>Paskatintų sporto NVO (sporto klubų) (vnt.),  sportininkų skaičius (asm.)</v>
      </c>
    </row>
    <row r="19" spans="1:7" x14ac:dyDescent="0.2">
      <c r="A19" s="223" t="str">
        <f>'003 pr. asig'!A36</f>
        <v>003-02-03-04 (PP)</v>
      </c>
      <c r="B19" s="404" t="str">
        <f>'003 pr. asig'!B36</f>
        <v>Projekto "Pasvalio P. Vileišio gimnazijos sporto aikštyno atnaujinimas" įgyvendinimas</v>
      </c>
      <c r="C19" s="405"/>
      <c r="D19" s="405"/>
      <c r="E19" s="405"/>
      <c r="F19" s="405"/>
      <c r="G19" s="406"/>
    </row>
    <row r="20" spans="1:7" ht="12.75" customHeight="1" x14ac:dyDescent="0.2">
      <c r="A20" s="216" t="str">
        <f>'003 pr. asig'!K36</f>
        <v>R-003-02-03-04-01</v>
      </c>
      <c r="B20" s="216" t="str">
        <f>'003 pr. asig'!L36</f>
        <v>Įrengtų sporto statinių skaičius</v>
      </c>
      <c r="C20" s="222" t="str">
        <f>'003 pr. asig'!M36</f>
        <v>vnt.</v>
      </c>
      <c r="D20" s="222">
        <f>'003 pr. asig'!N36</f>
        <v>0</v>
      </c>
      <c r="E20" s="222">
        <f>'003 pr. asig'!O36</f>
        <v>0</v>
      </c>
      <c r="F20" s="222">
        <f>'003 pr. asig'!P36</f>
        <v>0</v>
      </c>
      <c r="G20" s="301" t="str">
        <f>'003 pr. asig'!Q36</f>
        <v>Švietimo įstaigų, prie kurių ar kuriose atnaujinta sporto infrastruktūra, skaičius (vnt.)</v>
      </c>
    </row>
    <row r="21" spans="1:7" ht="12.75" customHeight="1" x14ac:dyDescent="0.2">
      <c r="A21" s="223" t="str">
        <f>'003 pr. asig'!A44</f>
        <v>003-02-03-05 (PP)</v>
      </c>
      <c r="B21" s="404" t="str">
        <f>'003 pr. asig'!B44</f>
        <v>Projekto "Svalios progimnazijos ir Lėvens pagrindinės mokyklos stadionų įrengimas" įgyvendinimas</v>
      </c>
      <c r="C21" s="405"/>
      <c r="D21" s="405"/>
      <c r="E21" s="405"/>
      <c r="F21" s="405"/>
      <c r="G21" s="406"/>
    </row>
    <row r="22" spans="1:7" ht="24" customHeight="1" x14ac:dyDescent="0.2">
      <c r="A22" s="216" t="str">
        <f>'003 pr. asig'!K44</f>
        <v>R-003-02-03-05-01</v>
      </c>
      <c r="B22" s="216" t="str">
        <f>'003 pr. asig'!L44</f>
        <v>Įrengtų sporto statinių skaičius</v>
      </c>
      <c r="C22" s="222" t="str">
        <f>'003 pr. asig'!M44</f>
        <v>vnt.</v>
      </c>
      <c r="D22" s="222">
        <f>'003 pr. asig'!N44</f>
        <v>0</v>
      </c>
      <c r="E22" s="222">
        <f>'003 pr. asig'!O44</f>
        <v>0</v>
      </c>
      <c r="F22" s="222" t="str">
        <f>'003 pr. asig'!P44</f>
        <v>1</v>
      </c>
      <c r="G22" s="301" t="str">
        <f>'003 pr. asig'!Q44</f>
        <v>Švietimo įstaigų, prie kurių ar kuriose atnaujinta sporto infrastruktūra, skaičius (vnt.)</v>
      </c>
    </row>
    <row r="23" spans="1:7" ht="12.75" customHeight="1" x14ac:dyDescent="0.2">
      <c r="A23" s="224" t="str">
        <f>'003 pr. asig'!A53</f>
        <v>003-03-01 (P)</v>
      </c>
      <c r="B23" s="398" t="str">
        <f>'003 pr. asig'!B53</f>
        <v>Užtikrinti švietimo paslaugų bei infrastruktūros kokybę, tolygumą, prieinamumą</v>
      </c>
      <c r="C23" s="399"/>
      <c r="D23" s="399"/>
      <c r="E23" s="399"/>
      <c r="F23" s="399"/>
      <c r="G23" s="400"/>
    </row>
    <row r="24" spans="1:7" ht="37.5" customHeight="1" x14ac:dyDescent="0.2">
      <c r="A24" s="216" t="str">
        <f>'003 pr. asig'!K53</f>
        <v>E-003-03-01-01</v>
      </c>
      <c r="B24" s="216" t="str">
        <f>'003 pr. asig'!L53</f>
        <v>Bendrojo ugdymo mokyklų, turinčių gamtos mokslų laboratorijas, dalis</v>
      </c>
      <c r="C24" s="216" t="str">
        <f>'003 pr. asig'!M53</f>
        <v>proc.</v>
      </c>
      <c r="D24" s="216">
        <f>'003 pr. asig'!N53</f>
        <v>23</v>
      </c>
      <c r="E24" s="216">
        <f>'003 pr. asig'!O53</f>
        <v>25</v>
      </c>
      <c r="F24" s="216">
        <f>'003 pr. asig'!P53</f>
        <v>28</v>
      </c>
      <c r="G24" s="300" t="str">
        <f>'003 pr. asig'!Q53</f>
        <v>Bendrojo ugdymo mokyklų, turinčių gamtos mokslų laboratorijas, dalis (proc.)</v>
      </c>
    </row>
    <row r="25" spans="1:7" ht="37.5" customHeight="1" x14ac:dyDescent="0.2">
      <c r="A25" s="216" t="str">
        <f>'003 pr. asig'!K54</f>
        <v>E-003-03-01-02</v>
      </c>
      <c r="B25" s="216" t="str">
        <f>'003 pr. asig'!L54</f>
        <v xml:space="preserve">Bendrojo ugdymo mokyklų, veikiančių pagal visos dienos mokyklos modelį, dalis </v>
      </c>
      <c r="C25" s="216" t="str">
        <f>'003 pr. asig'!M54</f>
        <v>proc.</v>
      </c>
      <c r="D25" s="216">
        <f>'003 pr. asig'!N54</f>
        <v>10</v>
      </c>
      <c r="E25" s="216">
        <f>'003 pr. asig'!O54</f>
        <v>20</v>
      </c>
      <c r="F25" s="216">
        <f>'003 pr. asig'!P54</f>
        <v>30</v>
      </c>
      <c r="G25" s="300" t="str">
        <f>'003 pr. asig'!Q54</f>
        <v>Bendrojo ugdymo mokyklų, veikiančių pagal visos dienos mokyklos modelį, dalis (proc.)</v>
      </c>
    </row>
    <row r="26" spans="1:7" ht="37.5" customHeight="1" x14ac:dyDescent="0.2">
      <c r="A26" s="216" t="str">
        <f>'003 pr. asig'!K55</f>
        <v>E-003-03-01-03</v>
      </c>
      <c r="B26" s="216" t="str">
        <f>'003 pr. asig'!L55</f>
        <v>Neformaliojo suaugusiųjų švietimo programų, finansuotų iš savivaldybės biudžeto, skaičius</v>
      </c>
      <c r="C26" s="216" t="str">
        <f>'003 pr. asig'!M55</f>
        <v>vnt.</v>
      </c>
      <c r="D26" s="216">
        <f>'003 pr. asig'!N55</f>
        <v>4</v>
      </c>
      <c r="E26" s="216">
        <f>'003 pr. asig'!O55</f>
        <v>4</v>
      </c>
      <c r="F26" s="216">
        <f>'003 pr. asig'!P55</f>
        <v>4</v>
      </c>
      <c r="G26" s="300" t="str">
        <f>'003 pr. asig'!Q55</f>
        <v>Neformaliojo suaugusiųjų švietimo programų, finansuotų iš savivaldybės biudžeto, skaičius (vnt.)</v>
      </c>
    </row>
    <row r="27" spans="1:7" ht="16.5" customHeight="1" x14ac:dyDescent="0.2">
      <c r="A27" s="223" t="str">
        <f>'003 pr. asig'!A56</f>
        <v>003-03-01-01 (PP)</v>
      </c>
      <c r="B27" s="404" t="str">
        <f>'003 pr. asig'!B56</f>
        <v>Neformalaus suaugusiųjų švietimo programų įgyvendinimas</v>
      </c>
      <c r="C27" s="405"/>
      <c r="D27" s="405"/>
      <c r="E27" s="405"/>
      <c r="F27" s="405"/>
      <c r="G27" s="406"/>
    </row>
    <row r="28" spans="1:7" ht="56.25" x14ac:dyDescent="0.2">
      <c r="A28" s="216" t="str">
        <f>'003 pr. asig'!K56</f>
        <v>R-003-03-01-01-01</v>
      </c>
      <c r="B28" s="216" t="str">
        <f>'003 pr. asig'!L56</f>
        <v>NSŠ programose dalyvavusių asmenų skaičius, siekiant, kad mokymuose dalyvautų ne mažiau kaip 40 proc. tos pačios lyties asmenų</v>
      </c>
      <c r="C28" s="222" t="str">
        <f>'003 pr. asig'!M56</f>
        <v>asm.</v>
      </c>
      <c r="D28" s="222" t="str">
        <f>'003 pr. asig'!N56</f>
        <v>145</v>
      </c>
      <c r="E28" s="222" t="str">
        <f>'003 pr. asig'!O56</f>
        <v>180</v>
      </c>
      <c r="F28" s="222" t="str">
        <f>'003 pr. asig'!P56</f>
        <v>180</v>
      </c>
      <c r="G28" s="301" t="str">
        <f>'003 pr. asig'!Q56</f>
        <v>Naujai teikiamų suaugusiųjų švietimo paslaugų teikėjų/ programų skaičius (vnt.)</v>
      </c>
    </row>
    <row r="29" spans="1:7" ht="17.25" customHeight="1" x14ac:dyDescent="0.2">
      <c r="A29" s="223" t="str">
        <f>'003 pr. asig'!A64</f>
        <v>003-03-01-02 (TD)</v>
      </c>
      <c r="B29" s="404" t="str">
        <f>'003 pr. asig'!B64</f>
        <v>Informacinių technologijų plėtra</v>
      </c>
      <c r="C29" s="405"/>
      <c r="D29" s="405"/>
      <c r="E29" s="405"/>
      <c r="F29" s="405"/>
      <c r="G29" s="406"/>
    </row>
    <row r="30" spans="1:7" ht="22.5" x14ac:dyDescent="0.2">
      <c r="A30" s="216" t="str">
        <f>'003 pr. asig'!K64</f>
        <v>R-003-03-01-02-01</v>
      </c>
      <c r="B30" s="222" t="str">
        <f>'003 pr. asig'!L64</f>
        <v>Mokyklų, gavusių lėšų IKT (skaitmenai), skaičius</v>
      </c>
      <c r="C30" s="222" t="str">
        <f>'003 pr. asig'!M64</f>
        <v>vnt.</v>
      </c>
      <c r="D30" s="222" t="str">
        <f>'003 pr. asig'!N64</f>
        <v>11</v>
      </c>
      <c r="E30" s="222" t="str">
        <f>'003 pr. asig'!O64</f>
        <v>11</v>
      </c>
      <c r="F30" s="222" t="str">
        <f>'003 pr. asig'!P64</f>
        <v>11</v>
      </c>
      <c r="G30" s="447" t="str">
        <f>'003 pr. asig'!Q64</f>
        <v>Įdiegtų naujų/ atnaujintų informacinių/ komunikacinių sistemų skaičius (vnt.)</v>
      </c>
    </row>
    <row r="31" spans="1:7" ht="25.5" customHeight="1" x14ac:dyDescent="0.2">
      <c r="A31" s="216" t="str">
        <f>'003 pr. asig'!K65</f>
        <v>R-003-03-01-02-02</v>
      </c>
      <c r="B31" s="222" t="str">
        <f>'003 pr. asig'!L65</f>
        <v>Atnaujintų skaitmeninių mokymosi aplinkų licencijų skaičius</v>
      </c>
      <c r="C31" s="222" t="str">
        <f>'003 pr. asig'!M65</f>
        <v>vnt.</v>
      </c>
      <c r="D31" s="222" t="str">
        <f>'003 pr. asig'!N65</f>
        <v>2000</v>
      </c>
      <c r="E31" s="222" t="str">
        <f>'003 pr. asig'!O65</f>
        <v>2000</v>
      </c>
      <c r="F31" s="222" t="str">
        <f>'003 pr. asig'!P65</f>
        <v>2000</v>
      </c>
      <c r="G31" s="452"/>
    </row>
    <row r="32" spans="1:7" ht="22.5" x14ac:dyDescent="0.2">
      <c r="A32" s="216" t="str">
        <f>'003 pr. asig'!K66</f>
        <v>R-003-03-01-02-03</v>
      </c>
      <c r="B32" s="222" t="str">
        <f>'003 pr. asig'!L66</f>
        <v>Atnaujintų darbo kompiuteriu vietų skaičius</v>
      </c>
      <c r="C32" s="222" t="str">
        <f>'003 pr. asig'!M66</f>
        <v>vnt.</v>
      </c>
      <c r="D32" s="222" t="str">
        <f>'003 pr. asig'!N66</f>
        <v>50</v>
      </c>
      <c r="E32" s="222" t="str">
        <f>'003 pr. asig'!O66</f>
        <v>50</v>
      </c>
      <c r="F32" s="222" t="str">
        <f>'003 pr. asig'!P66</f>
        <v>50</v>
      </c>
      <c r="G32" s="448"/>
    </row>
    <row r="33" spans="1:7" ht="18" customHeight="1" x14ac:dyDescent="0.2">
      <c r="A33" s="223" t="str">
        <f>'003 pr. asig'!A74</f>
        <v>003-03-01-03 (TD)</v>
      </c>
      <c r="B33" s="404" t="str">
        <f>'003 pr. asig'!B74</f>
        <v xml:space="preserve">Mokymo lėšos kitoms ugdymo reikmėms </v>
      </c>
      <c r="C33" s="405"/>
      <c r="D33" s="405"/>
      <c r="E33" s="405"/>
      <c r="F33" s="405"/>
      <c r="G33" s="406"/>
    </row>
    <row r="34" spans="1:7" ht="20.25" customHeight="1" x14ac:dyDescent="0.2">
      <c r="A34" s="216" t="str">
        <f>'003 pr. asig'!K74</f>
        <v>R-003-03-01-03-01</v>
      </c>
      <c r="B34" s="222" t="str">
        <f>'003 pr. asig'!L74</f>
        <v>Brandos egzaminus laikiusių abiturientų skaičius</v>
      </c>
      <c r="C34" s="222" t="str">
        <f>'003 pr. asig'!M74</f>
        <v>asm.</v>
      </c>
      <c r="D34" s="222" t="str">
        <f>'003 pr. asig'!N74</f>
        <v>160</v>
      </c>
      <c r="E34" s="222" t="str">
        <f>'003 pr. asig'!O74</f>
        <v>160</v>
      </c>
      <c r="F34" s="222" t="str">
        <f>'003 pr. asig'!P74</f>
        <v>160</v>
      </c>
      <c r="G34" s="447" t="str">
        <f>'003 pr. asig'!Q74</f>
        <v xml:space="preserve"> Suorganizuotų/ dalyvautų kvalifikacijos ir kompetencijų tobulinimo/ persikvalifikavimo renginių skaičius (vnt.); </v>
      </c>
    </row>
    <row r="35" spans="1:7" ht="15.75" customHeight="1" x14ac:dyDescent="0.2">
      <c r="A35" s="216" t="str">
        <f>'003 pr. asig'!K75</f>
        <v>R-003-03-01-03-02</v>
      </c>
      <c r="B35" s="222" t="str">
        <f>'003 pr. asig'!L75</f>
        <v>Kvalifikaciją kėlusių asmenų skaičius</v>
      </c>
      <c r="C35" s="222" t="str">
        <f>'003 pr. asig'!M75</f>
        <v>asm.</v>
      </c>
      <c r="D35" s="222" t="str">
        <f>'003 pr. asig'!N75</f>
        <v>390</v>
      </c>
      <c r="E35" s="222" t="str">
        <f>'003 pr. asig'!O75</f>
        <v>390</v>
      </c>
      <c r="F35" s="222" t="str">
        <f>'003 pr. asig'!P75</f>
        <v>390</v>
      </c>
      <c r="G35" s="452"/>
    </row>
    <row r="36" spans="1:7" ht="22.5" x14ac:dyDescent="0.2">
      <c r="A36" s="216" t="str">
        <f>'003 pr. asig'!K76</f>
        <v>R-003-03-01-03-03</v>
      </c>
      <c r="B36" s="222" t="str">
        <f>'003 pr. asig'!L76</f>
        <v>Organizuotų seminarų, mokymų ir kitų renginių skaičius</v>
      </c>
      <c r="C36" s="222" t="str">
        <f>'003 pr. asig'!M76</f>
        <v>vnt.</v>
      </c>
      <c r="D36" s="222" t="str">
        <f>'003 pr. asig'!N76</f>
        <v>9</v>
      </c>
      <c r="E36" s="222" t="str">
        <f>'003 pr. asig'!O76</f>
        <v>9</v>
      </c>
      <c r="F36" s="222" t="str">
        <f>'003 pr. asig'!P76</f>
        <v>9</v>
      </c>
      <c r="G36" s="452"/>
    </row>
    <row r="37" spans="1:7" ht="33.75" x14ac:dyDescent="0.2">
      <c r="A37" s="216" t="str">
        <f>'003 pr. asig'!K77</f>
        <v>R-003-03-01-03-04</v>
      </c>
      <c r="B37" s="222" t="str">
        <f>'003 pr. asig'!L77</f>
        <v>Ugdymo įstaigų, kuriose buvo atnaujintos edukacinės aplinkos, skaičius</v>
      </c>
      <c r="C37" s="222" t="str">
        <f>'003 pr. asig'!M77</f>
        <v>vnt.</v>
      </c>
      <c r="D37" s="222" t="str">
        <f>'003 pr. asig'!N77</f>
        <v>11</v>
      </c>
      <c r="E37" s="222" t="str">
        <f>'003 pr. asig'!O77</f>
        <v>11</v>
      </c>
      <c r="F37" s="222" t="str">
        <f>'003 pr. asig'!P77</f>
        <v>11</v>
      </c>
      <c r="G37" s="448"/>
    </row>
    <row r="38" spans="1:7" s="217" customFormat="1" x14ac:dyDescent="0.2">
      <c r="A38" s="223" t="str">
        <f>'003 pr. asig'!A85</f>
        <v>003-03-01-04 (TD)</v>
      </c>
      <c r="B38" s="404" t="str">
        <f>'003 pr. asig'!B85</f>
        <v>Ugdymo kokybės skatinimo programos įgyvendinimas</v>
      </c>
      <c r="C38" s="405"/>
      <c r="D38" s="405"/>
      <c r="E38" s="405"/>
      <c r="F38" s="405"/>
      <c r="G38" s="406"/>
    </row>
    <row r="39" spans="1:7" s="217" customFormat="1" ht="22.5" x14ac:dyDescent="0.2">
      <c r="A39" s="216" t="str">
        <f>'003 pr. asig'!K85</f>
        <v>R-003-03-01-04-01</v>
      </c>
      <c r="B39" s="222" t="str">
        <f>'003 pr. asig'!L85</f>
        <v>Paskatintų mokinių ir mokytojų skaičius</v>
      </c>
      <c r="C39" s="222" t="str">
        <f>'003 pr. asig'!M85</f>
        <v>asm.</v>
      </c>
      <c r="D39" s="222" t="str">
        <f>'003 pr. asig'!N85</f>
        <v>80</v>
      </c>
      <c r="E39" s="222" t="str">
        <f>'003 pr. asig'!O85</f>
        <v>80</v>
      </c>
      <c r="F39" s="222" t="str">
        <f>'003 pr. asig'!P85</f>
        <v>80</v>
      </c>
      <c r="G39" s="447" t="str">
        <f>'003 pr. asig'!Q85</f>
        <v>Mokyklų, įsigijusių įrangą STEAM krypčių ugdymui, skaičius (vnt.); Suorganizuotų/ dalyvautų renginių STEAM tematika skaičius (vnt.); Pritrauktų naujų pedagogų ir kitų švietimo specialistų skaičius į savivaldybės įstaigas (asm.)</v>
      </c>
    </row>
    <row r="40" spans="1:7" s="217" customFormat="1" ht="22.5" x14ac:dyDescent="0.2">
      <c r="A40" s="216" t="str">
        <f>'003 pr. asig'!K86</f>
        <v>R-003-03-01-04-02</v>
      </c>
      <c r="B40" s="222" t="str">
        <f>'003 pr. asig'!L86</f>
        <v xml:space="preserve">Paremtų studijuojančių pedagogų skaičius </v>
      </c>
      <c r="C40" s="222" t="str">
        <f>'003 pr. asig'!M86</f>
        <v>asm.</v>
      </c>
      <c r="D40" s="222" t="str">
        <f>'003 pr. asig'!N86</f>
        <v>6</v>
      </c>
      <c r="E40" s="222" t="str">
        <f>'003 pr. asig'!O86</f>
        <v>6</v>
      </c>
      <c r="F40" s="222" t="str">
        <f>'003 pr. asig'!P86</f>
        <v>6</v>
      </c>
      <c r="G40" s="452"/>
    </row>
    <row r="41" spans="1:7" s="217" customFormat="1" ht="33.75" x14ac:dyDescent="0.2">
      <c r="A41" s="216" t="str">
        <f>'003 pr. asig'!K87</f>
        <v>R-003-03-01-04-03</v>
      </c>
      <c r="B41" s="222" t="str">
        <f>'003 pr. asig'!L87</f>
        <v>Asmenų, gavusių kelionės į darbą dalinių išlaidų kompensavimą, skaičius</v>
      </c>
      <c r="C41" s="222" t="str">
        <f>'003 pr. asig'!M87</f>
        <v>asm.</v>
      </c>
      <c r="D41" s="222" t="str">
        <f>'003 pr. asig'!N87</f>
        <v>184</v>
      </c>
      <c r="E41" s="222" t="str">
        <f>'003 pr. asig'!O87</f>
        <v>184</v>
      </c>
      <c r="F41" s="222" t="str">
        <f>'003 pr. asig'!P87</f>
        <v>184</v>
      </c>
      <c r="G41" s="452"/>
    </row>
    <row r="42" spans="1:7" s="217" customFormat="1" ht="33.75" x14ac:dyDescent="0.2">
      <c r="A42" s="216" t="str">
        <f>'003 pr. asig'!K88</f>
        <v>R-003-03-01-04-04</v>
      </c>
      <c r="B42" s="222" t="str">
        <f>'003 pr. asig'!L88</f>
        <v xml:space="preserve">Apdovanotų geriausiai ugdymo aplinką kuriančių švietimo įstaigų skaičius </v>
      </c>
      <c r="C42" s="222" t="str">
        <f>'003 pr. asig'!M88</f>
        <v>vnt.</v>
      </c>
      <c r="D42" s="222" t="str">
        <f>'003 pr. asig'!N88</f>
        <v>3</v>
      </c>
      <c r="E42" s="222" t="str">
        <f>'003 pr. asig'!O88</f>
        <v>3</v>
      </c>
      <c r="F42" s="222" t="str">
        <f>'003 pr. asig'!P88</f>
        <v>3</v>
      </c>
      <c r="G42" s="452"/>
    </row>
    <row r="43" spans="1:7" s="217" customFormat="1" ht="25.5" customHeight="1" x14ac:dyDescent="0.2">
      <c r="A43" s="216" t="str">
        <f>'003 pr. asig'!K89</f>
        <v>R-003-03-01-04-05</v>
      </c>
      <c r="B43" s="222" t="str">
        <f>'003 pr. asig'!L89</f>
        <v>Pasvalio inžinerijos klasės veiklose dalyvaujančių gimnazijų skaičius</v>
      </c>
      <c r="C43" s="222" t="str">
        <f>'003 pr. asig'!M89</f>
        <v>vnt.</v>
      </c>
      <c r="D43" s="222" t="str">
        <f>'003 pr. asig'!N89</f>
        <v>4</v>
      </c>
      <c r="E43" s="222" t="str">
        <f>'003 pr. asig'!O89</f>
        <v>4</v>
      </c>
      <c r="F43" s="222" t="str">
        <f>'003 pr. asig'!P89</f>
        <v>4</v>
      </c>
      <c r="G43" s="448"/>
    </row>
    <row r="44" spans="1:7" s="217" customFormat="1" ht="15.75" customHeight="1" x14ac:dyDescent="0.2">
      <c r="A44" s="223" t="str">
        <f>'003 pr. asig'!A97</f>
        <v>003-03-01-05 (PP)</v>
      </c>
      <c r="B44" s="404" t="str">
        <f>'003 pr. asig'!B97</f>
        <v>„Tūkstantmečio mokyklų" programa</v>
      </c>
      <c r="C44" s="405"/>
      <c r="D44" s="405"/>
      <c r="E44" s="405"/>
      <c r="F44" s="405"/>
      <c r="G44" s="406"/>
    </row>
    <row r="45" spans="1:7" s="217" customFormat="1" ht="68.25" customHeight="1" x14ac:dyDescent="0.2">
      <c r="A45" s="216" t="str">
        <f>'003 pr. asig'!K97</f>
        <v>R-003-03-01-05-01</v>
      </c>
      <c r="B45" s="222" t="str">
        <f>'003 pr. asig'!L97</f>
        <v>Mokyklų, dalyvaujančių „Tūkstantmečio mokyklų" programoje, skaičius</v>
      </c>
      <c r="C45" s="222" t="str">
        <f>'003 pr. asig'!M97</f>
        <v>vnt.</v>
      </c>
      <c r="D45" s="222" t="str">
        <f>'003 pr. asig'!N97</f>
        <v>5</v>
      </c>
      <c r="E45" s="222" t="str">
        <f>'003 pr. asig'!O97</f>
        <v>5</v>
      </c>
      <c r="F45" s="222">
        <f>'003 pr. asig'!P97</f>
        <v>0</v>
      </c>
      <c r="G45" s="301" t="str">
        <f>'003 pr. asig'!Q97</f>
        <v>Švietimo įstaigų, taikančių VDM modelį, skaičius (vnt.); Įdiegtų naujų/ atnaujintų informacinių/ komunikacinių sistemų skaičius (vnt.); Įsigytų hibridinių klasės sistemų, skirtų mokymui, skaičius (vnt.); BUM, kuriuose įrengtos šiuolaikinės gamtos mokslų laboratorijos, skaičius iš viso (vnt.)</v>
      </c>
    </row>
    <row r="46" spans="1:7" s="217" customFormat="1" ht="29.25" customHeight="1" x14ac:dyDescent="0.2">
      <c r="A46" s="223" t="str">
        <f>'003 pr. asig'!A105</f>
        <v>003-03-01-06 (RE)</v>
      </c>
      <c r="B46" s="404" t="str">
        <f>'003 pr. asig'!B105</f>
        <v>Projekto "Ugdymo prieinamumo didinimas ir sąlygų visos dienos mokyklos veikloms vykdyti sudarymas Pasvalio rajono savivaldybės švietimo įstaigose" įgyvendinimas</v>
      </c>
      <c r="C46" s="405"/>
      <c r="D46" s="405"/>
      <c r="E46" s="405"/>
      <c r="F46" s="405"/>
      <c r="G46" s="406"/>
    </row>
    <row r="47" spans="1:7" s="217" customFormat="1" ht="81" customHeight="1" x14ac:dyDescent="0.2">
      <c r="A47" s="216" t="str">
        <f>'003 pr. asig'!K105</f>
        <v>R-003-03-01-06-01</v>
      </c>
      <c r="B47" s="222" t="str">
        <f>'003 pr. asig'!L105</f>
        <v xml:space="preserve">Atnaujintų švietimo įstaigų skaičius </v>
      </c>
      <c r="C47" s="222" t="str">
        <f>'003 pr. asig'!M105</f>
        <v>vnt.</v>
      </c>
      <c r="D47" s="222" t="str">
        <f>'003 pr. asig'!N105</f>
        <v>5</v>
      </c>
      <c r="E47" s="222" t="str">
        <f>'003 pr. asig'!O105</f>
        <v>5</v>
      </c>
      <c r="F47" s="222" t="str">
        <f>'003 pr. asig'!P105</f>
        <v>5</v>
      </c>
      <c r="G47" s="301" t="str">
        <f>'003 pr. asig'!Q105</f>
        <v>Švietimo įstaigų, taikančių VDM modelį, skaičius (vnt.); Ikimokyklinio ir priešmokyklinio ugdymo programas teikiančių švietimo įstaigų, kuriose naujai įrengta/ atnaujinta infrastruktūra, skaičius (vnt.); Įsigytų naujų/ atnaujintų transporto priemonių vaikų ir mokinių pavėžėjimui skaičius (vnt.)</v>
      </c>
    </row>
    <row r="48" spans="1:7" s="217" customFormat="1" ht="15.75" customHeight="1" x14ac:dyDescent="0.2">
      <c r="A48" s="224" t="str">
        <f>'003 pr. asig'!A113</f>
        <v>003-03-03 (T)</v>
      </c>
      <c r="B48" s="398" t="str">
        <f>'003 pr. asig'!B113</f>
        <v>Užtikrinti ugdymo programų įvairovę ir įgyvendinimą</v>
      </c>
      <c r="C48" s="399"/>
      <c r="D48" s="399"/>
      <c r="E48" s="399"/>
      <c r="F48" s="399"/>
      <c r="G48" s="400"/>
    </row>
    <row r="49" spans="1:7" ht="36" customHeight="1" x14ac:dyDescent="0.2">
      <c r="A49" s="216" t="str">
        <f>'003 pr. asig'!K113</f>
        <v>E-003-03-03-01</v>
      </c>
      <c r="B49" s="216" t="str">
        <f>'003 pr. asig'!L113</f>
        <v xml:space="preserve">Specialiųjų ugdymosi poreikių turinčių mokinių bendrojo ugdymo mokyklų bendrosiose klasėse dalis </v>
      </c>
      <c r="C49" s="216" t="str">
        <f>'003 pr. asig'!M113</f>
        <v>proc.</v>
      </c>
      <c r="D49" s="216">
        <f>'003 pr. asig'!N113</f>
        <v>28.5</v>
      </c>
      <c r="E49" s="216">
        <f>'003 pr. asig'!O113</f>
        <v>28.7</v>
      </c>
      <c r="F49" s="216">
        <f>'003 pr. asig'!P113</f>
        <v>28.9</v>
      </c>
      <c r="G49" s="300" t="str">
        <f>'003 pr. asig'!Q113</f>
        <v xml:space="preserve">Specialiųjų ugdymosi poreikių turinčių mokinių bendrojo ugdymo mokyklų bendrosiose klasėse dalis (proc.) </v>
      </c>
    </row>
    <row r="50" spans="1:7" ht="27" customHeight="1" x14ac:dyDescent="0.2">
      <c r="A50" s="216" t="str">
        <f>'003 pr. asig'!K114</f>
        <v>E-003-03-03-02</v>
      </c>
      <c r="B50" s="216" t="str">
        <f>'003 pr. asig'!L114</f>
        <v>Bendrojo ugdymo mokyklų klasių, kurios yra jungtinės, dalis</v>
      </c>
      <c r="C50" s="216" t="str">
        <f>'003 pr. asig'!M114</f>
        <v>proc.</v>
      </c>
      <c r="D50" s="216">
        <f>'003 pr. asig'!N114</f>
        <v>20</v>
      </c>
      <c r="E50" s="216">
        <f>'003 pr. asig'!O114</f>
        <v>18</v>
      </c>
      <c r="F50" s="216">
        <f>'003 pr. asig'!P114</f>
        <v>15</v>
      </c>
      <c r="G50" s="300" t="str">
        <f>'003 pr. asig'!Q114</f>
        <v>Bendrojo ugdymo mokyklų klasių, kurios yra jungtinės, dalis (proc.)</v>
      </c>
    </row>
    <row r="51" spans="1:7" ht="27" customHeight="1" x14ac:dyDescent="0.2">
      <c r="A51" s="216" t="str">
        <f>'003 pr. asig'!K115</f>
        <v>E-003-03-03-03</v>
      </c>
      <c r="B51" s="216" t="str">
        <f>'003 pr. asig'!L115</f>
        <v>Neformaliojo švietimo veikloje dalyvaujančių mokinių dalis</v>
      </c>
      <c r="C51" s="216" t="str">
        <f>'003 pr. asig'!M115</f>
        <v>proc.</v>
      </c>
      <c r="D51" s="216">
        <f>'003 pr. asig'!N115</f>
        <v>77.5</v>
      </c>
      <c r="E51" s="216">
        <f>'003 pr. asig'!O115</f>
        <v>77.7</v>
      </c>
      <c r="F51" s="216">
        <f>'003 pr. asig'!P115</f>
        <v>78</v>
      </c>
      <c r="G51" s="300" t="str">
        <f>'003 pr. asig'!Q115</f>
        <v>Neformaliojo švietimo veikloje dalyvaujančių mokinių dalis( proc.)</v>
      </c>
    </row>
    <row r="52" spans="1:7" ht="30" customHeight="1" x14ac:dyDescent="0.2">
      <c r="A52" s="225" t="str">
        <f>'003 pr. asig'!A116</f>
        <v>003-03-03-01 (TD)</v>
      </c>
      <c r="B52" s="404" t="str">
        <f>'003 pr. asig'!B116</f>
        <v>Ugdymo planų įgyvendinimas Savivaldybės bendrojo ugdymo mokyklose ir įstaigose vykdančiose priešmokyklinio ugdymo programą</v>
      </c>
      <c r="C52" s="405"/>
      <c r="D52" s="405"/>
      <c r="E52" s="405"/>
      <c r="F52" s="405"/>
      <c r="G52" s="406"/>
    </row>
    <row r="53" spans="1:7" ht="45" x14ac:dyDescent="0.2">
      <c r="A53" s="216" t="str">
        <f>'003 pr. asig'!K116</f>
        <v>V-003-03-03-01-01</v>
      </c>
      <c r="B53" s="222" t="str">
        <f>'003 pr. asig'!L116</f>
        <v>Vienai sąlyginei mokytojo pareigybei tenkančių mokinių skaičius bendrojo ugdymo mokyklose</v>
      </c>
      <c r="C53" s="222" t="str">
        <f>'003 pr. asig'!M116</f>
        <v>asm.</v>
      </c>
      <c r="D53" s="222">
        <f>'003 pr. asig'!N116</f>
        <v>10.3</v>
      </c>
      <c r="E53" s="222">
        <f>'003 pr. asig'!O116</f>
        <v>10.3</v>
      </c>
      <c r="F53" s="222">
        <f>'003 pr. asig'!P116</f>
        <v>10.3</v>
      </c>
      <c r="G53" s="301" t="str">
        <f>'003 pr. asig'!Q116</f>
        <v>X</v>
      </c>
    </row>
    <row r="54" spans="1:7" ht="33.75" x14ac:dyDescent="0.2">
      <c r="A54" s="216" t="str">
        <f>'003 pr. asig'!K117</f>
        <v>V-003-03-03-01-02</v>
      </c>
      <c r="B54" s="222" t="str">
        <f>'003 pr. asig'!L117</f>
        <v xml:space="preserve">Bendrojo ugdymo mokyklų 1–8 klasių komplektų, kurie yra jungtiniai, dalis </v>
      </c>
      <c r="C54" s="222" t="str">
        <f>'003 pr. asig'!M117</f>
        <v>proc.</v>
      </c>
      <c r="D54" s="222">
        <f>'003 pr. asig'!N117</f>
        <v>8.6999999999999993</v>
      </c>
      <c r="E54" s="222">
        <f>'003 pr. asig'!O117</f>
        <v>8.4</v>
      </c>
      <c r="F54" s="222">
        <f>'003 pr. asig'!P117</f>
        <v>8.4</v>
      </c>
      <c r="G54" s="301" t="str">
        <f>'003 pr. asig'!Q117</f>
        <v>X</v>
      </c>
    </row>
    <row r="55" spans="1:7" ht="33.75" x14ac:dyDescent="0.2">
      <c r="A55" s="216" t="str">
        <f>'003 pr. asig'!K118</f>
        <v>V-003-03-03-01-03</v>
      </c>
      <c r="B55" s="222" t="str">
        <f>'003 pr. asig'!L118</f>
        <v>Bendrojo ugdymo mokyklų klasių komplektų, kuriuose yra mažiau kaip 8 mokiniai, dalis</v>
      </c>
      <c r="C55" s="222" t="str">
        <f>'003 pr. asig'!M118</f>
        <v>proc.</v>
      </c>
      <c r="D55" s="222">
        <f>'003 pr. asig'!N118</f>
        <v>0</v>
      </c>
      <c r="E55" s="222">
        <f>'003 pr. asig'!O118</f>
        <v>0</v>
      </c>
      <c r="F55" s="222">
        <f>'003 pr. asig'!P118</f>
        <v>0</v>
      </c>
      <c r="G55" s="301" t="str">
        <f>'003 pr. asig'!Q118</f>
        <v>X</v>
      </c>
    </row>
    <row r="56" spans="1:7" ht="56.25" x14ac:dyDescent="0.2">
      <c r="A56" s="216" t="str">
        <f>'003 pr. asig'!K119</f>
        <v>V-003-03-03-01-04</v>
      </c>
      <c r="B56" s="222" t="str">
        <f>'003 pr. asig'!L119</f>
        <v>Pagrindinio ugdymo pasiekimų patikrinimo metu bent pagrindinį mokymosi pasiekimų lygį pasiekusių mokinių dalis (proc.) (lietuvių k., matematika)</v>
      </c>
      <c r="C56" s="222" t="str">
        <f>'003 pr. asig'!M119</f>
        <v>proc.</v>
      </c>
      <c r="D56" s="222" t="str">
        <f>'003 pr. asig'!N119</f>
        <v>71,7/ 25,5</v>
      </c>
      <c r="E56" s="222" t="str">
        <f>'003 pr. asig'!O119</f>
        <v>72,00/ 32,8</v>
      </c>
      <c r="F56" s="222" t="str">
        <f>'003 pr. asig'!P119</f>
        <v>73,00/ 32,8</v>
      </c>
      <c r="G56" s="301" t="str">
        <f>'003 pr. asig'!Q119</f>
        <v>X</v>
      </c>
    </row>
    <row r="57" spans="1:7" ht="33.75" x14ac:dyDescent="0.2">
      <c r="A57" s="216" t="str">
        <f>'003 pr. asig'!K120</f>
        <v>V-003-03-03-01-05</v>
      </c>
      <c r="B57" s="222" t="str">
        <f>'003 pr. asig'!L120</f>
        <v>Tris ir daugiau valstybinių brandos egzaminų išlaikiusių abiturientų dalis</v>
      </c>
      <c r="C57" s="222" t="str">
        <f>'003 pr. asig'!M120</f>
        <v>proc.</v>
      </c>
      <c r="D57" s="222" t="str">
        <f>'003 pr. asig'!N120</f>
        <v>67,8</v>
      </c>
      <c r="E57" s="222" t="str">
        <f>'003 pr. asig'!O120</f>
        <v>69,0</v>
      </c>
      <c r="F57" s="222" t="str">
        <f>'003 pr. asig'!P120</f>
        <v>69,0</v>
      </c>
      <c r="G57" s="301" t="str">
        <f>'003 pr. asig'!Q120</f>
        <v>X</v>
      </c>
    </row>
    <row r="58" spans="1:7" x14ac:dyDescent="0.2">
      <c r="A58" s="225" t="str">
        <f>'003 pr. asig'!A128</f>
        <v>003-03-03-02 (TP)</v>
      </c>
      <c r="B58" s="395" t="str">
        <f>'003 pr. asig'!B128</f>
        <v>Formalųjį švietimą papildančio ugdymo programų įgyvendinimas</v>
      </c>
      <c r="C58" s="396"/>
      <c r="D58" s="396"/>
      <c r="E58" s="396"/>
      <c r="F58" s="396"/>
      <c r="G58" s="397"/>
    </row>
    <row r="59" spans="1:7" ht="22.5" x14ac:dyDescent="0.2">
      <c r="A59" s="216" t="str">
        <f>'003 pr. asig'!K128</f>
        <v>V-003-03-03-02-01</v>
      </c>
      <c r="B59" s="222" t="str">
        <f>'003 pr. asig'!L128</f>
        <v>Pasvalio muzikos mokyklos mokinių skaičius</v>
      </c>
      <c r="C59" s="222" t="str">
        <f>'003 pr. asig'!M128</f>
        <v>asm.</v>
      </c>
      <c r="D59" s="222" t="str">
        <f>'003 pr. asig'!N128</f>
        <v>290</v>
      </c>
      <c r="E59" s="222" t="str">
        <f>'003 pr. asig'!O128</f>
        <v>290</v>
      </c>
      <c r="F59" s="222" t="str">
        <f>'003 pr. asig'!P128</f>
        <v>290</v>
      </c>
      <c r="G59" s="447" t="str">
        <f>'003 pr. asig'!Q128</f>
        <v>X</v>
      </c>
    </row>
    <row r="60" spans="1:7" ht="22.5" x14ac:dyDescent="0.2">
      <c r="A60" s="216" t="str">
        <f>'003 pr. asig'!K129</f>
        <v>V-003-03-03-02-02</v>
      </c>
      <c r="B60" s="222" t="str">
        <f>'003 pr. asig'!L129</f>
        <v>Pasvalio sporto mokyklos mokinių skaičius</v>
      </c>
      <c r="C60" s="222" t="str">
        <f>'003 pr. asig'!M129</f>
        <v>asm.</v>
      </c>
      <c r="D60" s="222" t="str">
        <f>'003 pr. asig'!N129</f>
        <v>348</v>
      </c>
      <c r="E60" s="222" t="str">
        <f>'003 pr. asig'!O129</f>
        <v>350</v>
      </c>
      <c r="F60" s="222" t="str">
        <f>'003 pr. asig'!P129</f>
        <v>350</v>
      </c>
      <c r="G60" s="448"/>
    </row>
    <row r="61" spans="1:7" x14ac:dyDescent="0.2">
      <c r="A61" s="225" t="str">
        <f>'003 pr. asig'!A137</f>
        <v>003-03-03-03 (TP)</v>
      </c>
      <c r="B61" s="395" t="str">
        <f>'003 pr. asig'!B137</f>
        <v xml:space="preserve">Ikimokyklinio ugdymo įstaigų veiklos organizavimas ir programų įgyvendinimas </v>
      </c>
      <c r="C61" s="396"/>
      <c r="D61" s="396"/>
      <c r="E61" s="396"/>
      <c r="F61" s="396"/>
      <c r="G61" s="397"/>
    </row>
    <row r="62" spans="1:7" ht="45" x14ac:dyDescent="0.2">
      <c r="A62" s="216" t="str">
        <f>'003 pr. asig'!K137</f>
        <v>V-003-03-03-03-01</v>
      </c>
      <c r="B62" s="222" t="str">
        <f>'003 pr. asig'!L137</f>
        <v xml:space="preserve">Ikimokykliniame ir priešmokykliniame ugdyme dalyvaujančių 3–5 metų vaikų dalis </v>
      </c>
      <c r="C62" s="222" t="str">
        <f>'003 pr. asig'!M137</f>
        <v>proc.</v>
      </c>
      <c r="D62" s="222" t="str">
        <f>'003 pr. asig'!N137</f>
        <v>94.5</v>
      </c>
      <c r="E62" s="222" t="str">
        <f>'003 pr. asig'!O137</f>
        <v>94.5</v>
      </c>
      <c r="F62" s="222" t="str">
        <f>'003 pr. asig'!P137</f>
        <v>94.5</v>
      </c>
      <c r="G62" s="301" t="str">
        <f>'003 pr. asig'!Q137</f>
        <v>X</v>
      </c>
    </row>
    <row r="63" spans="1:7" x14ac:dyDescent="0.2">
      <c r="A63" s="225" t="str">
        <f>'003 pr. asig'!A145</f>
        <v>003-03-03-04 (TP)</v>
      </c>
      <c r="B63" s="395" t="str">
        <f>'003 pr. asig'!B145</f>
        <v>Rajono bendrojo ugdymo mokyklų aplinkos išlaikymas</v>
      </c>
      <c r="C63" s="396"/>
      <c r="D63" s="396"/>
      <c r="E63" s="396"/>
      <c r="F63" s="396"/>
      <c r="G63" s="397"/>
    </row>
    <row r="64" spans="1:7" ht="39" customHeight="1" x14ac:dyDescent="0.2">
      <c r="A64" s="216" t="str">
        <f>'003 pr. asig'!K145</f>
        <v>V-003-03-03-04-01</v>
      </c>
      <c r="B64" s="222" t="str">
        <f>'003 pr. asig'!L145</f>
        <v>Bendrojo ugdymo mokyklų, gaunančių finansavimą aplinkos išlaikymui, skaičius</v>
      </c>
      <c r="C64" s="222" t="str">
        <f>'003 pr. asig'!M145</f>
        <v>vnt.</v>
      </c>
      <c r="D64" s="222" t="str">
        <f>'003 pr. asig'!N145</f>
        <v>8</v>
      </c>
      <c r="E64" s="222" t="str">
        <f>'003 pr. asig'!O145</f>
        <v>8</v>
      </c>
      <c r="F64" s="222" t="str">
        <f>'003 pr. asig'!P145</f>
        <v>8</v>
      </c>
      <c r="G64" s="301" t="str">
        <f>'003 pr. asig'!Q145</f>
        <v>X</v>
      </c>
    </row>
    <row r="65" spans="1:7" ht="22.5" x14ac:dyDescent="0.2">
      <c r="A65" s="216" t="str">
        <f>'003 pr. asig'!K146</f>
        <v>V-003-03-03-04-02</v>
      </c>
      <c r="B65" s="222" t="str">
        <f>'003 pr. asig'!L146</f>
        <v>Riešuto mokyklos mokinių skaičius</v>
      </c>
      <c r="C65" s="222" t="str">
        <f>'003 pr. asig'!M146</f>
        <v>asm.</v>
      </c>
      <c r="D65" s="222" t="str">
        <f>'003 pr. asig'!N146</f>
        <v>65</v>
      </c>
      <c r="E65" s="222" t="str">
        <f>'003 pr. asig'!O146</f>
        <v>65</v>
      </c>
      <c r="F65" s="222" t="str">
        <f>'003 pr. asig'!P146</f>
        <v>65</v>
      </c>
      <c r="G65" s="301" t="str">
        <f>'003 pr. asig'!Q146</f>
        <v>X</v>
      </c>
    </row>
    <row r="66" spans="1:7" x14ac:dyDescent="0.2">
      <c r="A66" s="225" t="str">
        <f>'003 pr. asig'!A154</f>
        <v>003-03-03-05 (TP)</v>
      </c>
      <c r="B66" s="395" t="str">
        <f>'003 pr. asig'!B154</f>
        <v>Moksleivių pavėžėjimo užtikrinimas</v>
      </c>
      <c r="C66" s="396"/>
      <c r="D66" s="396"/>
      <c r="E66" s="396"/>
      <c r="F66" s="396"/>
      <c r="G66" s="397"/>
    </row>
    <row r="67" spans="1:7" x14ac:dyDescent="0.2">
      <c r="A67" s="216" t="str">
        <f>'003 pr. asig'!K154</f>
        <v>V-003-03-03-05-01</v>
      </c>
      <c r="B67" s="222" t="str">
        <f>'003 pr. asig'!L154</f>
        <v>Pavežamų mokinių skaičius</v>
      </c>
      <c r="C67" s="222" t="str">
        <f>'003 pr. asig'!M154</f>
        <v>asm.</v>
      </c>
      <c r="D67" s="222" t="str">
        <f>'003 pr. asig'!N154</f>
        <v>1430</v>
      </c>
      <c r="E67" s="222" t="str">
        <f>'003 pr. asig'!O154</f>
        <v>1440</v>
      </c>
      <c r="F67" s="222" t="str">
        <f>'003 pr. asig'!P154</f>
        <v>1450</v>
      </c>
      <c r="G67" s="301" t="str">
        <f>'003 pr. asig'!Q154</f>
        <v>X</v>
      </c>
    </row>
    <row r="68" spans="1:7" x14ac:dyDescent="0.2">
      <c r="A68" s="225" t="str">
        <f>'003 pr. asig'!A162</f>
        <v>003-03-03-06 (TP)</v>
      </c>
      <c r="B68" s="395" t="str">
        <f>'003 pr. asig'!B162</f>
        <v>Seniūnijų prižiūrimų švietimo įstaigų aplinkos išlaikymas</v>
      </c>
      <c r="C68" s="396"/>
      <c r="D68" s="396"/>
      <c r="E68" s="396"/>
      <c r="F68" s="396"/>
      <c r="G68" s="397"/>
    </row>
    <row r="69" spans="1:7" ht="33.75" x14ac:dyDescent="0.2">
      <c r="A69" s="216" t="str">
        <f>'003 pr. asig'!K162</f>
        <v>V-003-03-03-06-01</v>
      </c>
      <c r="B69" s="222" t="str">
        <f>'003 pr. asig'!L162</f>
        <v>Seniūnijų prižiūrimų švietimo įstaigų padalinių (daugiafunkcių centrų) skaičius</v>
      </c>
      <c r="C69" s="222" t="str">
        <f>'003 pr. asig'!M162</f>
        <v>vnt.</v>
      </c>
      <c r="D69" s="222" t="str">
        <f>'003 pr. asig'!N162</f>
        <v>11</v>
      </c>
      <c r="E69" s="222" t="str">
        <f>'003 pr. asig'!O162</f>
        <v>11</v>
      </c>
      <c r="F69" s="222" t="str">
        <f>'003 pr. asig'!P162</f>
        <v>11</v>
      </c>
      <c r="G69" s="301" t="str">
        <f>'003 pr. asig'!Q162</f>
        <v>X</v>
      </c>
    </row>
    <row r="70" spans="1:7" x14ac:dyDescent="0.2">
      <c r="A70" s="225" t="str">
        <f>'003 pr. asig'!A170</f>
        <v>003-03-03-07 (TD)</v>
      </c>
      <c r="B70" s="395" t="str">
        <f>'003 pr. asig'!B170</f>
        <v>NVŠ programų įgyvendinimas</v>
      </c>
      <c r="C70" s="396"/>
      <c r="D70" s="396"/>
      <c r="E70" s="396"/>
      <c r="F70" s="396"/>
      <c r="G70" s="397"/>
    </row>
    <row r="71" spans="1:7" ht="33.75" x14ac:dyDescent="0.2">
      <c r="A71" s="216" t="str">
        <f>'003 pr. asig'!K170</f>
        <v>V-003-03-03-07-01</v>
      </c>
      <c r="B71" s="222" t="str">
        <f>'003 pr. asig'!L170</f>
        <v>Neformaliojo vaikų švietimo programų skaičius / programose dalyvaujančių vaikų skaičius</v>
      </c>
      <c r="C71" s="222" t="str">
        <f>'003 pr. asig'!M170</f>
        <v>vnt./ asm.</v>
      </c>
      <c r="D71" s="222" t="str">
        <f>'003 pr. asig'!N170</f>
        <v>28/650</v>
      </c>
      <c r="E71" s="222" t="str">
        <f>'003 pr. asig'!O170</f>
        <v>28/650</v>
      </c>
      <c r="F71" s="222" t="str">
        <f>'003 pr. asig'!P170</f>
        <v>28/650</v>
      </c>
      <c r="G71" s="301" t="str">
        <f>'003 pr. asig'!Q170</f>
        <v>X</v>
      </c>
    </row>
    <row r="72" spans="1:7" x14ac:dyDescent="0.2">
      <c r="A72" s="225" t="str">
        <f>'003 pr. asig'!A178</f>
        <v>003-03-03-08 (TD)</v>
      </c>
      <c r="B72" s="395" t="str">
        <f>'003 pr. asig'!B178</f>
        <v>Švietimo pagalbos teikimas Pasvalio rajono savivaldybės ugdymo įstaigose</v>
      </c>
      <c r="C72" s="396"/>
      <c r="D72" s="396"/>
      <c r="E72" s="396"/>
      <c r="F72" s="396"/>
      <c r="G72" s="397"/>
    </row>
    <row r="73" spans="1:7" ht="27.75" customHeight="1" x14ac:dyDescent="0.2">
      <c r="A73" s="216" t="str">
        <f>'003 pr. asig'!K178</f>
        <v>V-003-03-03-08-01</v>
      </c>
      <c r="B73" s="222" t="str">
        <f>'003 pr. asig'!L178</f>
        <v>Švietimo pagalbą ugdymo įstaigose gavusių mokinių skaičius</v>
      </c>
      <c r="C73" s="222" t="str">
        <f>'003 pr. asig'!M178</f>
        <v>asm.</v>
      </c>
      <c r="D73" s="222" t="str">
        <f>'003 pr. asig'!N178</f>
        <v>1800</v>
      </c>
      <c r="E73" s="222" t="str">
        <f>'003 pr. asig'!O178</f>
        <v>1800</v>
      </c>
      <c r="F73" s="222" t="str">
        <f>'003 pr. asig'!P178</f>
        <v>1800</v>
      </c>
      <c r="G73" s="447" t="str">
        <f>'003 pr. asig'!Q178</f>
        <v>Įsteigtų naujų švietimo pagalbos specialistų etatų skaičius (vnt.); Įdiegtų naujų priemonių įtraukiam ugdymui bei švietimo pagalbai skaičius (kompl.)</v>
      </c>
    </row>
    <row r="74" spans="1:7" ht="33.75" x14ac:dyDescent="0.2">
      <c r="A74" s="216" t="str">
        <f>'003 pr. asig'!K179</f>
        <v>V-003-03-03-08-02</v>
      </c>
      <c r="B74" s="222" t="str">
        <f>'003 pr. asig'!L179</f>
        <v>Specialistų, teikiančių švietimo pagalbą ugdymo įstaigose, etatų skaičius</v>
      </c>
      <c r="C74" s="222" t="str">
        <f>'003 pr. asig'!M179</f>
        <v>vnt.</v>
      </c>
      <c r="D74" s="222" t="str">
        <f>'003 pr. asig'!N179</f>
        <v>60</v>
      </c>
      <c r="E74" s="222" t="str">
        <f>'003 pr. asig'!O179</f>
        <v>62</v>
      </c>
      <c r="F74" s="222" t="str">
        <f>'003 pr. asig'!P179</f>
        <v>64</v>
      </c>
      <c r="G74" s="448"/>
    </row>
    <row r="75" spans="1:7" x14ac:dyDescent="0.2">
      <c r="A75" s="220" t="str">
        <f>'003 pr. asig'!A187</f>
        <v>003-03-03-09 (TP)</v>
      </c>
      <c r="B75" s="395" t="str">
        <f>'003 pr. asig'!B187</f>
        <v>Švietimo pagalbos tarnybos veiklos užtikrinimas</v>
      </c>
      <c r="C75" s="396"/>
      <c r="D75" s="396"/>
      <c r="E75" s="396"/>
      <c r="F75" s="396"/>
      <c r="G75" s="397"/>
    </row>
    <row r="76" spans="1:7" ht="30.75" customHeight="1" x14ac:dyDescent="0.2">
      <c r="A76" s="222" t="str">
        <f>'003 pr. asig'!K187</f>
        <v>V-003-03-03-09-01</v>
      </c>
      <c r="B76" s="222" t="str">
        <f>'003 pr. asig'!L187</f>
        <v>Pagalbų skaičius (konsultacijos, vertinimai ir kita veikla)</v>
      </c>
      <c r="C76" s="222" t="str">
        <f>'003 pr. asig'!M187</f>
        <v>vnt.</v>
      </c>
      <c r="D76" s="222" t="str">
        <f>'003 pr. asig'!N187</f>
        <v>2250</v>
      </c>
      <c r="E76" s="222" t="str">
        <f>'003 pr. asig'!O187</f>
        <v>2250</v>
      </c>
      <c r="F76" s="222" t="str">
        <f>'003 pr. asig'!P187</f>
        <v>2250</v>
      </c>
      <c r="G76" s="447" t="str">
        <f>'003 pr. asig'!Q187</f>
        <v>Įsteigtų naujų švietimo pagalbos specialistų etatų skaičius (vnt.); Įdiegtų naujų priemonių įtraukiam ugdymui bei švietimo pagalbai skaičius (kompl.); Naujai teikiamų suaugusiųjų švietimo paslaugų teikėjų/ programų skaičius (vnt.)</v>
      </c>
    </row>
    <row r="77" spans="1:7" ht="30.75" customHeight="1" x14ac:dyDescent="0.2">
      <c r="A77" s="222" t="str">
        <f>'003 pr. asig'!K188</f>
        <v>V-003-03-03-09-02</v>
      </c>
      <c r="B77" s="222" t="str">
        <f>'003 pr. asig'!L188</f>
        <v>ŠPT suaugusiems organizuotų renginių skaičius/ dalyvių skaičius</v>
      </c>
      <c r="C77" s="222" t="str">
        <f>'003 pr. asig'!M188</f>
        <v>vnt.</v>
      </c>
      <c r="D77" s="222" t="str">
        <f>'003 pr. asig'!N188</f>
        <v>100/ 2500</v>
      </c>
      <c r="E77" s="222" t="str">
        <f>'003 pr. asig'!O188</f>
        <v>100/ 2500</v>
      </c>
      <c r="F77" s="222" t="str">
        <f>'003 pr. asig'!P188</f>
        <v>115/ 2800</v>
      </c>
      <c r="G77" s="448"/>
    </row>
    <row r="78" spans="1:7" x14ac:dyDescent="0.2">
      <c r="A78" s="220" t="str">
        <f>'003 pr. asig'!A196</f>
        <v>003-03-03-10 (TD)</v>
      </c>
      <c r="B78" s="395" t="str">
        <f>'003 pr. asig'!B196</f>
        <v xml:space="preserve">Ugdymo įstaigų administravimas </v>
      </c>
      <c r="C78" s="396"/>
      <c r="D78" s="396"/>
      <c r="E78" s="396"/>
      <c r="F78" s="396"/>
      <c r="G78" s="397"/>
    </row>
    <row r="79" spans="1:7" ht="25.5" customHeight="1" x14ac:dyDescent="0.2">
      <c r="A79" s="222" t="str">
        <f>'003 pr. asig'!K196</f>
        <v>V-003-03-03-10-01</v>
      </c>
      <c r="B79" s="222" t="str">
        <f>'003 pr. asig'!L196</f>
        <v>Administruojamų ugdymo įstaigų skaičius</v>
      </c>
      <c r="C79" s="222" t="str">
        <f>'003 pr. asig'!M196</f>
        <v>vnt.</v>
      </c>
      <c r="D79" s="222" t="str">
        <f>'003 pr. asig'!N196</f>
        <v>14</v>
      </c>
      <c r="E79" s="222" t="str">
        <f>'003 pr. asig'!O196</f>
        <v>14</v>
      </c>
      <c r="F79" s="222" t="str">
        <f>'003 pr. asig'!P196</f>
        <v>14</v>
      </c>
      <c r="G79" s="301" t="str">
        <f>'003 pr. asig'!Q196</f>
        <v>X</v>
      </c>
    </row>
  </sheetData>
  <mergeCells count="36">
    <mergeCell ref="B12:G12"/>
    <mergeCell ref="B15:G15"/>
    <mergeCell ref="B17:G17"/>
    <mergeCell ref="B19:G19"/>
    <mergeCell ref="A5:G5"/>
    <mergeCell ref="A6:A7"/>
    <mergeCell ref="B6:C6"/>
    <mergeCell ref="D6:F6"/>
    <mergeCell ref="G6:G7"/>
    <mergeCell ref="B8:G8"/>
    <mergeCell ref="G13:G14"/>
    <mergeCell ref="B44:G44"/>
    <mergeCell ref="B46:G46"/>
    <mergeCell ref="B21:G21"/>
    <mergeCell ref="B23:G23"/>
    <mergeCell ref="B27:G27"/>
    <mergeCell ref="B29:G29"/>
    <mergeCell ref="B33:G33"/>
    <mergeCell ref="G39:G43"/>
    <mergeCell ref="G34:G37"/>
    <mergeCell ref="G30:G32"/>
    <mergeCell ref="B38:G38"/>
    <mergeCell ref="B75:G75"/>
    <mergeCell ref="B78:G78"/>
    <mergeCell ref="G73:G74"/>
    <mergeCell ref="G76:G77"/>
    <mergeCell ref="B48:G48"/>
    <mergeCell ref="B52:G52"/>
    <mergeCell ref="B58:G58"/>
    <mergeCell ref="B61:G61"/>
    <mergeCell ref="B63:G63"/>
    <mergeCell ref="G59:G60"/>
    <mergeCell ref="B66:G66"/>
    <mergeCell ref="B68:G68"/>
    <mergeCell ref="B70:G70"/>
    <mergeCell ref="B72:G72"/>
  </mergeCells>
  <pageMargins left="0.25" right="0.25" top="0.75" bottom="0.75" header="0.3" footer="0.3"/>
  <pageSetup paperSize="9" scale="90" orientation="portrait" r:id="rId1"/>
  <rowBreaks count="2" manualBreakCount="2">
    <brk id="32" max="16383" man="1"/>
    <brk id="57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818748-9A81-48BB-9C87-839BAF697B6A}">
  <sheetPr>
    <pageSetUpPr fitToPage="1"/>
  </sheetPr>
  <dimension ref="A1:V248"/>
  <sheetViews>
    <sheetView zoomScale="120" zoomScaleNormal="120" workbookViewId="0">
      <pane ySplit="6" topLeftCell="A193" activePane="bottomLeft" state="frozen"/>
      <selection pane="bottomLeft" activeCell="J215" sqref="J215"/>
    </sheetView>
  </sheetViews>
  <sheetFormatPr defaultColWidth="9.140625" defaultRowHeight="12.75" x14ac:dyDescent="0.2"/>
  <cols>
    <col min="1" max="1" width="11.28515625" style="37" customWidth="1"/>
    <col min="2" max="2" width="37.5703125" style="38" customWidth="1"/>
    <col min="3" max="5" width="9" style="36" hidden="1" customWidth="1"/>
    <col min="6" max="6" width="11.28515625" style="36" hidden="1" customWidth="1"/>
    <col min="7" max="9" width="10.7109375" style="38" customWidth="1"/>
    <col min="10" max="10" width="10.7109375" style="37" customWidth="1"/>
    <col min="11" max="11" width="10.42578125" style="38" hidden="1" customWidth="1"/>
    <col min="12" max="12" width="23.7109375" style="38" hidden="1" customWidth="1"/>
    <col min="13" max="13" width="6.28515625" style="38" hidden="1" customWidth="1"/>
    <col min="14" max="14" width="5.42578125" style="37" hidden="1" customWidth="1"/>
    <col min="15" max="15" width="4.7109375" style="37" hidden="1" customWidth="1"/>
    <col min="16" max="16" width="5.42578125" style="37" hidden="1" customWidth="1"/>
    <col min="17" max="17" width="22.42578125" style="42" hidden="1" customWidth="1"/>
    <col min="18" max="18" width="10.42578125" style="126" hidden="1" customWidth="1"/>
    <col min="19" max="21" width="9.28515625" style="1" hidden="1" customWidth="1"/>
    <col min="22" max="23" width="0" style="1" hidden="1" customWidth="1"/>
    <col min="24" max="16384" width="9.140625" style="1"/>
  </cols>
  <sheetData>
    <row r="1" spans="1:21" x14ac:dyDescent="0.2">
      <c r="H1" s="78" t="s">
        <v>0</v>
      </c>
    </row>
    <row r="2" spans="1:21" x14ac:dyDescent="0.2">
      <c r="H2" s="78" t="s">
        <v>1</v>
      </c>
    </row>
    <row r="3" spans="1:21" x14ac:dyDescent="0.2">
      <c r="H3" s="78" t="s">
        <v>1611</v>
      </c>
    </row>
    <row r="4" spans="1:21" ht="27" customHeight="1" thickBot="1" x14ac:dyDescent="0.25">
      <c r="A4" s="364" t="s">
        <v>1195</v>
      </c>
      <c r="B4" s="364"/>
      <c r="C4" s="364"/>
      <c r="D4" s="364"/>
      <c r="E4" s="364"/>
      <c r="F4" s="364"/>
      <c r="G4" s="364"/>
      <c r="H4" s="364"/>
      <c r="I4" s="364"/>
      <c r="J4" s="364"/>
      <c r="K4" s="364"/>
      <c r="L4" s="364"/>
      <c r="M4" s="364"/>
      <c r="N4" s="364"/>
      <c r="O4" s="364"/>
      <c r="P4" s="364"/>
      <c r="Q4" s="43"/>
      <c r="R4" s="127"/>
    </row>
    <row r="5" spans="1:21" ht="60.75" customHeight="1" x14ac:dyDescent="0.2">
      <c r="A5" s="369" t="s">
        <v>3</v>
      </c>
      <c r="B5" s="365" t="s">
        <v>4</v>
      </c>
      <c r="C5" s="371" t="s">
        <v>5</v>
      </c>
      <c r="D5" s="371" t="s">
        <v>6</v>
      </c>
      <c r="E5" s="371" t="s">
        <v>7</v>
      </c>
      <c r="F5" s="367" t="s">
        <v>1252</v>
      </c>
      <c r="G5" s="365" t="s">
        <v>8</v>
      </c>
      <c r="H5" s="365" t="s">
        <v>9</v>
      </c>
      <c r="I5" s="365" t="s">
        <v>10</v>
      </c>
      <c r="J5" s="375" t="s">
        <v>11</v>
      </c>
      <c r="K5" s="377" t="s">
        <v>12</v>
      </c>
      <c r="L5" s="373" t="s">
        <v>13</v>
      </c>
      <c r="M5" s="374"/>
      <c r="N5" s="373" t="s">
        <v>14</v>
      </c>
      <c r="O5" s="379"/>
      <c r="P5" s="374"/>
      <c r="Q5" s="387" t="s">
        <v>15</v>
      </c>
      <c r="R5" s="380" t="s">
        <v>16</v>
      </c>
    </row>
    <row r="6" spans="1:21" ht="23.25" customHeight="1" thickBot="1" x14ac:dyDescent="0.25">
      <c r="A6" s="370"/>
      <c r="B6" s="366"/>
      <c r="C6" s="372"/>
      <c r="D6" s="372"/>
      <c r="E6" s="372"/>
      <c r="F6" s="368"/>
      <c r="G6" s="366"/>
      <c r="H6" s="366"/>
      <c r="I6" s="366"/>
      <c r="J6" s="376"/>
      <c r="K6" s="378"/>
      <c r="L6" s="2" t="s">
        <v>17</v>
      </c>
      <c r="M6" s="2" t="s">
        <v>18</v>
      </c>
      <c r="N6" s="2">
        <v>2024</v>
      </c>
      <c r="O6" s="2">
        <v>2025</v>
      </c>
      <c r="P6" s="2">
        <v>2026</v>
      </c>
      <c r="Q6" s="388"/>
      <c r="R6" s="381"/>
    </row>
    <row r="7" spans="1:21" s="40" customFormat="1" ht="43.5" hidden="1" customHeight="1" x14ac:dyDescent="0.2">
      <c r="A7" s="79" t="s">
        <v>664</v>
      </c>
      <c r="B7" s="80" t="s">
        <v>507</v>
      </c>
      <c r="C7" s="81"/>
      <c r="D7" s="81"/>
      <c r="E7" s="82"/>
      <c r="F7" s="83">
        <f>F8+F98+F165</f>
        <v>3441.9</v>
      </c>
      <c r="G7" s="83">
        <f>G8+G98+G165</f>
        <v>4391.1000000000004</v>
      </c>
      <c r="H7" s="83">
        <f>H8+H98+H165</f>
        <v>5035.2999999999993</v>
      </c>
      <c r="I7" s="83">
        <f>I8+I98+I165</f>
        <v>5482.0000000000009</v>
      </c>
      <c r="J7" s="84" t="str">
        <f>J8</f>
        <v>X</v>
      </c>
      <c r="K7" s="132" t="s">
        <v>21</v>
      </c>
      <c r="L7" s="86" t="s">
        <v>21</v>
      </c>
      <c r="M7" s="86" t="s">
        <v>21</v>
      </c>
      <c r="N7" s="86" t="s">
        <v>21</v>
      </c>
      <c r="O7" s="86" t="s">
        <v>21</v>
      </c>
      <c r="P7" s="86" t="s">
        <v>21</v>
      </c>
      <c r="Q7" s="44" t="s">
        <v>21</v>
      </c>
      <c r="R7" s="128" t="s">
        <v>21</v>
      </c>
    </row>
    <row r="8" spans="1:21" ht="33.75" customHeight="1" x14ac:dyDescent="0.2">
      <c r="A8" s="358" t="s">
        <v>665</v>
      </c>
      <c r="B8" s="360" t="s">
        <v>666</v>
      </c>
      <c r="C8" s="89"/>
      <c r="D8" s="89"/>
      <c r="E8" s="90"/>
      <c r="F8" s="362">
        <f>F10+F18+F26+F34+F42+F50+F58+F66+F74+F82+F90</f>
        <v>2.5</v>
      </c>
      <c r="G8" s="336">
        <f>G10+G18+G26+G34+G42+G50+G58+G66+G74+G82+G90</f>
        <v>644.9</v>
      </c>
      <c r="H8" s="336">
        <f t="shared" ref="H8:I8" si="0">H10+H18+H26+H34+H42+H50+H58+H66+H74+H82+H90</f>
        <v>436.4</v>
      </c>
      <c r="I8" s="336">
        <f t="shared" si="0"/>
        <v>576.9</v>
      </c>
      <c r="J8" s="480" t="s">
        <v>21</v>
      </c>
      <c r="K8" s="133" t="s">
        <v>667</v>
      </c>
      <c r="L8" s="95" t="s">
        <v>668</v>
      </c>
      <c r="M8" s="96" t="s">
        <v>26</v>
      </c>
      <c r="N8" s="312" t="s">
        <v>669</v>
      </c>
      <c r="O8" s="312" t="s">
        <v>670</v>
      </c>
      <c r="P8" s="312" t="s">
        <v>671</v>
      </c>
      <c r="Q8" s="45" t="s">
        <v>672</v>
      </c>
      <c r="R8" s="340" t="s">
        <v>21</v>
      </c>
    </row>
    <row r="9" spans="1:21" ht="33.75" customHeight="1" x14ac:dyDescent="0.2">
      <c r="A9" s="359"/>
      <c r="B9" s="361"/>
      <c r="C9" s="89"/>
      <c r="D9" s="89"/>
      <c r="E9" s="90"/>
      <c r="F9" s="386"/>
      <c r="G9" s="382"/>
      <c r="H9" s="382"/>
      <c r="I9" s="382"/>
      <c r="J9" s="339"/>
      <c r="K9" s="133" t="s">
        <v>673</v>
      </c>
      <c r="L9" s="95" t="s">
        <v>674</v>
      </c>
      <c r="M9" s="96" t="s">
        <v>26</v>
      </c>
      <c r="N9" s="312" t="s">
        <v>675</v>
      </c>
      <c r="O9" s="312" t="s">
        <v>676</v>
      </c>
      <c r="P9" s="312" t="s">
        <v>677</v>
      </c>
      <c r="Q9" s="45" t="s">
        <v>678</v>
      </c>
      <c r="R9" s="341"/>
    </row>
    <row r="10" spans="1:21" ht="96" customHeight="1" x14ac:dyDescent="0.2">
      <c r="A10" s="105" t="s">
        <v>679</v>
      </c>
      <c r="B10" s="116" t="s">
        <v>1126</v>
      </c>
      <c r="C10" s="101" t="s">
        <v>284</v>
      </c>
      <c r="D10" s="101">
        <v>7</v>
      </c>
      <c r="E10" s="101" t="s">
        <v>1768</v>
      </c>
      <c r="F10" s="102">
        <f>SUM(F11:F17)</f>
        <v>0</v>
      </c>
      <c r="G10" s="103">
        <f>SUM(G11:G17)</f>
        <v>0</v>
      </c>
      <c r="H10" s="103">
        <f>SUM(H11:H17)</f>
        <v>0</v>
      </c>
      <c r="I10" s="117">
        <f>SUM(I11:I17)</f>
        <v>10</v>
      </c>
      <c r="J10" s="118" t="s">
        <v>680</v>
      </c>
      <c r="K10" s="105" t="s">
        <v>681</v>
      </c>
      <c r="L10" s="106" t="s">
        <v>682</v>
      </c>
      <c r="M10" s="107" t="s">
        <v>683</v>
      </c>
      <c r="N10" s="134"/>
      <c r="O10" s="134"/>
      <c r="P10" s="135"/>
      <c r="Q10" s="49" t="s">
        <v>684</v>
      </c>
      <c r="R10" s="129" t="e">
        <f>(G10-F10)/F10</f>
        <v>#DIV/0!</v>
      </c>
      <c r="S10" s="478" t="s">
        <v>1092</v>
      </c>
      <c r="T10" s="478"/>
      <c r="U10" s="478"/>
    </row>
    <row r="11" spans="1:21" ht="24" x14ac:dyDescent="0.2">
      <c r="A11" s="108"/>
      <c r="B11" s="109" t="s">
        <v>36</v>
      </c>
      <c r="C11" s="110" t="s">
        <v>37</v>
      </c>
      <c r="D11" s="110" t="s">
        <v>37</v>
      </c>
      <c r="E11" s="110" t="s">
        <v>37</v>
      </c>
      <c r="F11" s="110"/>
      <c r="G11" s="111"/>
      <c r="H11" s="111"/>
      <c r="I11" s="111">
        <v>1.5</v>
      </c>
      <c r="J11" s="112" t="s">
        <v>37</v>
      </c>
      <c r="K11" s="136" t="s">
        <v>37</v>
      </c>
      <c r="L11" s="114" t="s">
        <v>37</v>
      </c>
      <c r="M11" s="114" t="s">
        <v>37</v>
      </c>
      <c r="N11" s="114" t="s">
        <v>37</v>
      </c>
      <c r="O11" s="114" t="s">
        <v>37</v>
      </c>
      <c r="P11" s="114" t="s">
        <v>37</v>
      </c>
      <c r="Q11" s="47" t="s">
        <v>37</v>
      </c>
      <c r="R11" s="130" t="s">
        <v>37</v>
      </c>
      <c r="S11" s="72"/>
    </row>
    <row r="12" spans="1:21" ht="24" x14ac:dyDescent="0.2">
      <c r="A12" s="115"/>
      <c r="B12" s="109" t="s">
        <v>38</v>
      </c>
      <c r="C12" s="110" t="s">
        <v>37</v>
      </c>
      <c r="D12" s="110" t="s">
        <v>37</v>
      </c>
      <c r="E12" s="110" t="s">
        <v>37</v>
      </c>
      <c r="F12" s="110"/>
      <c r="G12" s="111"/>
      <c r="H12" s="111"/>
      <c r="I12" s="111"/>
      <c r="J12" s="112" t="s">
        <v>37</v>
      </c>
      <c r="K12" s="136" t="s">
        <v>37</v>
      </c>
      <c r="L12" s="114" t="s">
        <v>37</v>
      </c>
      <c r="M12" s="114" t="s">
        <v>37</v>
      </c>
      <c r="N12" s="114" t="s">
        <v>37</v>
      </c>
      <c r="O12" s="114" t="s">
        <v>37</v>
      </c>
      <c r="P12" s="114" t="s">
        <v>37</v>
      </c>
      <c r="Q12" s="47" t="s">
        <v>37</v>
      </c>
      <c r="R12" s="130" t="s">
        <v>37</v>
      </c>
      <c r="S12" s="41"/>
    </row>
    <row r="13" spans="1:21" x14ac:dyDescent="0.2">
      <c r="A13" s="115"/>
      <c r="B13" s="109" t="s">
        <v>39</v>
      </c>
      <c r="C13" s="110" t="s">
        <v>37</v>
      </c>
      <c r="D13" s="110" t="s">
        <v>37</v>
      </c>
      <c r="E13" s="110" t="s">
        <v>37</v>
      </c>
      <c r="F13" s="110"/>
      <c r="G13" s="111"/>
      <c r="H13" s="111"/>
      <c r="I13" s="111"/>
      <c r="J13" s="112" t="s">
        <v>37</v>
      </c>
      <c r="K13" s="136" t="s">
        <v>37</v>
      </c>
      <c r="L13" s="114" t="s">
        <v>37</v>
      </c>
      <c r="M13" s="114" t="s">
        <v>37</v>
      </c>
      <c r="N13" s="114" t="s">
        <v>37</v>
      </c>
      <c r="O13" s="114" t="s">
        <v>37</v>
      </c>
      <c r="P13" s="114" t="s">
        <v>37</v>
      </c>
      <c r="Q13" s="47" t="s">
        <v>37</v>
      </c>
      <c r="R13" s="130" t="s">
        <v>37</v>
      </c>
    </row>
    <row r="14" spans="1:21" ht="24" x14ac:dyDescent="0.2">
      <c r="A14" s="115"/>
      <c r="B14" s="109" t="s">
        <v>40</v>
      </c>
      <c r="C14" s="110" t="s">
        <v>37</v>
      </c>
      <c r="D14" s="110" t="s">
        <v>37</v>
      </c>
      <c r="E14" s="110" t="s">
        <v>37</v>
      </c>
      <c r="F14" s="110"/>
      <c r="G14" s="111"/>
      <c r="H14" s="111"/>
      <c r="I14" s="111"/>
      <c r="J14" s="112" t="s">
        <v>37</v>
      </c>
      <c r="K14" s="136" t="s">
        <v>37</v>
      </c>
      <c r="L14" s="114" t="s">
        <v>37</v>
      </c>
      <c r="M14" s="114" t="s">
        <v>37</v>
      </c>
      <c r="N14" s="114" t="s">
        <v>37</v>
      </c>
      <c r="O14" s="114" t="s">
        <v>37</v>
      </c>
      <c r="P14" s="114" t="s">
        <v>37</v>
      </c>
      <c r="Q14" s="47" t="s">
        <v>37</v>
      </c>
      <c r="R14" s="130" t="s">
        <v>37</v>
      </c>
    </row>
    <row r="15" spans="1:21" x14ac:dyDescent="0.2">
      <c r="A15" s="115"/>
      <c r="B15" s="109" t="s">
        <v>41</v>
      </c>
      <c r="C15" s="110" t="s">
        <v>37</v>
      </c>
      <c r="D15" s="110" t="s">
        <v>37</v>
      </c>
      <c r="E15" s="110" t="s">
        <v>37</v>
      </c>
      <c r="F15" s="110"/>
      <c r="G15" s="111"/>
      <c r="H15" s="111"/>
      <c r="I15" s="111"/>
      <c r="J15" s="112" t="s">
        <v>37</v>
      </c>
      <c r="K15" s="136" t="s">
        <v>37</v>
      </c>
      <c r="L15" s="114" t="s">
        <v>37</v>
      </c>
      <c r="M15" s="114" t="s">
        <v>37</v>
      </c>
      <c r="N15" s="114" t="s">
        <v>37</v>
      </c>
      <c r="O15" s="114" t="s">
        <v>37</v>
      </c>
      <c r="P15" s="114" t="s">
        <v>37</v>
      </c>
      <c r="Q15" s="47" t="s">
        <v>37</v>
      </c>
      <c r="R15" s="130" t="s">
        <v>37</v>
      </c>
    </row>
    <row r="16" spans="1:21" x14ac:dyDescent="0.2">
      <c r="A16" s="115"/>
      <c r="B16" s="109" t="s">
        <v>42</v>
      </c>
      <c r="C16" s="110" t="s">
        <v>37</v>
      </c>
      <c r="D16" s="110" t="s">
        <v>37</v>
      </c>
      <c r="E16" s="110" t="s">
        <v>37</v>
      </c>
      <c r="F16" s="110"/>
      <c r="G16" s="111"/>
      <c r="H16" s="111"/>
      <c r="I16" s="111"/>
      <c r="J16" s="112" t="s">
        <v>37</v>
      </c>
      <c r="K16" s="136" t="s">
        <v>37</v>
      </c>
      <c r="L16" s="114" t="s">
        <v>37</v>
      </c>
      <c r="M16" s="114" t="s">
        <v>37</v>
      </c>
      <c r="N16" s="114" t="s">
        <v>37</v>
      </c>
      <c r="O16" s="114" t="s">
        <v>37</v>
      </c>
      <c r="P16" s="114" t="s">
        <v>37</v>
      </c>
      <c r="Q16" s="47" t="s">
        <v>37</v>
      </c>
      <c r="R16" s="130" t="s">
        <v>37</v>
      </c>
    </row>
    <row r="17" spans="1:21" x14ac:dyDescent="0.2">
      <c r="A17" s="115"/>
      <c r="B17" s="109" t="s">
        <v>43</v>
      </c>
      <c r="C17" s="110" t="s">
        <v>37</v>
      </c>
      <c r="D17" s="110" t="s">
        <v>37</v>
      </c>
      <c r="E17" s="110" t="s">
        <v>37</v>
      </c>
      <c r="F17" s="110"/>
      <c r="G17" s="111"/>
      <c r="H17" s="111"/>
      <c r="I17" s="111">
        <v>8.5</v>
      </c>
      <c r="J17" s="112" t="s">
        <v>37</v>
      </c>
      <c r="K17" s="136" t="s">
        <v>37</v>
      </c>
      <c r="L17" s="114" t="s">
        <v>37</v>
      </c>
      <c r="M17" s="114" t="s">
        <v>37</v>
      </c>
      <c r="N17" s="114" t="s">
        <v>37</v>
      </c>
      <c r="O17" s="114" t="s">
        <v>37</v>
      </c>
      <c r="P17" s="114" t="s">
        <v>37</v>
      </c>
      <c r="Q17" s="47" t="s">
        <v>37</v>
      </c>
      <c r="R17" s="130" t="s">
        <v>37</v>
      </c>
    </row>
    <row r="18" spans="1:21" ht="63.75" customHeight="1" x14ac:dyDescent="0.2">
      <c r="A18" s="105" t="s">
        <v>685</v>
      </c>
      <c r="B18" s="116" t="s">
        <v>1128</v>
      </c>
      <c r="C18" s="101" t="s">
        <v>284</v>
      </c>
      <c r="D18" s="101">
        <v>7</v>
      </c>
      <c r="E18" s="101" t="s">
        <v>1768</v>
      </c>
      <c r="F18" s="102">
        <f>SUM(F19:F25)</f>
        <v>0</v>
      </c>
      <c r="G18" s="103">
        <f>SUM(G19:G25)</f>
        <v>0</v>
      </c>
      <c r="H18" s="103">
        <f>SUM(H19:H25)</f>
        <v>0</v>
      </c>
      <c r="I18" s="117">
        <f>SUM(I19:I25)</f>
        <v>10</v>
      </c>
      <c r="J18" s="118" t="s">
        <v>680</v>
      </c>
      <c r="K18" s="105" t="s">
        <v>686</v>
      </c>
      <c r="L18" s="106" t="s">
        <v>687</v>
      </c>
      <c r="M18" s="107" t="s">
        <v>44</v>
      </c>
      <c r="N18" s="134"/>
      <c r="O18" s="134"/>
      <c r="P18" s="135"/>
      <c r="Q18" s="49" t="s">
        <v>687</v>
      </c>
      <c r="R18" s="129" t="e">
        <f>(G18-F18)/F18</f>
        <v>#DIV/0!</v>
      </c>
      <c r="S18" s="478" t="s">
        <v>1092</v>
      </c>
      <c r="T18" s="478"/>
      <c r="U18" s="478"/>
    </row>
    <row r="19" spans="1:21" ht="24" x14ac:dyDescent="0.2">
      <c r="A19" s="108"/>
      <c r="B19" s="109" t="s">
        <v>36</v>
      </c>
      <c r="C19" s="110" t="s">
        <v>37</v>
      </c>
      <c r="D19" s="110" t="s">
        <v>37</v>
      </c>
      <c r="E19" s="110" t="s">
        <v>37</v>
      </c>
      <c r="F19" s="110"/>
      <c r="G19" s="111"/>
      <c r="H19" s="111"/>
      <c r="I19" s="111">
        <v>1.5</v>
      </c>
      <c r="J19" s="112" t="s">
        <v>37</v>
      </c>
      <c r="K19" s="136" t="s">
        <v>37</v>
      </c>
      <c r="L19" s="114" t="s">
        <v>37</v>
      </c>
      <c r="M19" s="114" t="s">
        <v>37</v>
      </c>
      <c r="N19" s="114" t="s">
        <v>37</v>
      </c>
      <c r="O19" s="114" t="s">
        <v>37</v>
      </c>
      <c r="P19" s="114" t="s">
        <v>37</v>
      </c>
      <c r="Q19" s="47" t="s">
        <v>37</v>
      </c>
      <c r="R19" s="130" t="s">
        <v>37</v>
      </c>
      <c r="S19" s="72"/>
    </row>
    <row r="20" spans="1:21" ht="24" x14ac:dyDescent="0.2">
      <c r="A20" s="115"/>
      <c r="B20" s="109" t="s">
        <v>38</v>
      </c>
      <c r="C20" s="110" t="s">
        <v>37</v>
      </c>
      <c r="D20" s="110" t="s">
        <v>37</v>
      </c>
      <c r="E20" s="110" t="s">
        <v>37</v>
      </c>
      <c r="F20" s="110"/>
      <c r="G20" s="111"/>
      <c r="H20" s="111"/>
      <c r="I20" s="111"/>
      <c r="J20" s="112" t="s">
        <v>37</v>
      </c>
      <c r="K20" s="136" t="s">
        <v>37</v>
      </c>
      <c r="L20" s="114" t="s">
        <v>37</v>
      </c>
      <c r="M20" s="114" t="s">
        <v>37</v>
      </c>
      <c r="N20" s="114" t="s">
        <v>37</v>
      </c>
      <c r="O20" s="114" t="s">
        <v>37</v>
      </c>
      <c r="P20" s="114" t="s">
        <v>37</v>
      </c>
      <c r="Q20" s="47" t="s">
        <v>37</v>
      </c>
      <c r="R20" s="130" t="s">
        <v>37</v>
      </c>
      <c r="S20" s="41"/>
    </row>
    <row r="21" spans="1:21" x14ac:dyDescent="0.2">
      <c r="A21" s="115"/>
      <c r="B21" s="109" t="s">
        <v>39</v>
      </c>
      <c r="C21" s="110" t="s">
        <v>37</v>
      </c>
      <c r="D21" s="110" t="s">
        <v>37</v>
      </c>
      <c r="E21" s="110" t="s">
        <v>37</v>
      </c>
      <c r="F21" s="110"/>
      <c r="G21" s="111"/>
      <c r="H21" s="111"/>
      <c r="I21" s="111"/>
      <c r="J21" s="112" t="s">
        <v>37</v>
      </c>
      <c r="K21" s="136" t="s">
        <v>37</v>
      </c>
      <c r="L21" s="114" t="s">
        <v>37</v>
      </c>
      <c r="M21" s="114" t="s">
        <v>37</v>
      </c>
      <c r="N21" s="114" t="s">
        <v>37</v>
      </c>
      <c r="O21" s="114" t="s">
        <v>37</v>
      </c>
      <c r="P21" s="114" t="s">
        <v>37</v>
      </c>
      <c r="Q21" s="47" t="s">
        <v>37</v>
      </c>
      <c r="R21" s="130" t="s">
        <v>37</v>
      </c>
    </row>
    <row r="22" spans="1:21" ht="24" x14ac:dyDescent="0.2">
      <c r="A22" s="115"/>
      <c r="B22" s="109" t="s">
        <v>40</v>
      </c>
      <c r="C22" s="110" t="s">
        <v>37</v>
      </c>
      <c r="D22" s="110" t="s">
        <v>37</v>
      </c>
      <c r="E22" s="110" t="s">
        <v>37</v>
      </c>
      <c r="F22" s="110"/>
      <c r="G22" s="111"/>
      <c r="H22" s="111"/>
      <c r="I22" s="111">
        <v>8.5</v>
      </c>
      <c r="J22" s="112" t="s">
        <v>37</v>
      </c>
      <c r="K22" s="136" t="s">
        <v>37</v>
      </c>
      <c r="L22" s="114" t="s">
        <v>37</v>
      </c>
      <c r="M22" s="114" t="s">
        <v>37</v>
      </c>
      <c r="N22" s="114" t="s">
        <v>37</v>
      </c>
      <c r="O22" s="114" t="s">
        <v>37</v>
      </c>
      <c r="P22" s="114" t="s">
        <v>37</v>
      </c>
      <c r="Q22" s="47" t="s">
        <v>37</v>
      </c>
      <c r="R22" s="130" t="s">
        <v>37</v>
      </c>
    </row>
    <row r="23" spans="1:21" x14ac:dyDescent="0.2">
      <c r="A23" s="115"/>
      <c r="B23" s="109" t="s">
        <v>41</v>
      </c>
      <c r="C23" s="110" t="s">
        <v>37</v>
      </c>
      <c r="D23" s="110" t="s">
        <v>37</v>
      </c>
      <c r="E23" s="110" t="s">
        <v>37</v>
      </c>
      <c r="F23" s="110"/>
      <c r="G23" s="111"/>
      <c r="H23" s="111"/>
      <c r="I23" s="111"/>
      <c r="J23" s="112" t="s">
        <v>37</v>
      </c>
      <c r="K23" s="136" t="s">
        <v>37</v>
      </c>
      <c r="L23" s="114" t="s">
        <v>37</v>
      </c>
      <c r="M23" s="114" t="s">
        <v>37</v>
      </c>
      <c r="N23" s="114" t="s">
        <v>37</v>
      </c>
      <c r="O23" s="114" t="s">
        <v>37</v>
      </c>
      <c r="P23" s="114" t="s">
        <v>37</v>
      </c>
      <c r="Q23" s="47" t="s">
        <v>37</v>
      </c>
      <c r="R23" s="130" t="s">
        <v>37</v>
      </c>
    </row>
    <row r="24" spans="1:21" x14ac:dyDescent="0.2">
      <c r="A24" s="115"/>
      <c r="B24" s="109" t="s">
        <v>42</v>
      </c>
      <c r="C24" s="110" t="s">
        <v>37</v>
      </c>
      <c r="D24" s="110" t="s">
        <v>37</v>
      </c>
      <c r="E24" s="110" t="s">
        <v>37</v>
      </c>
      <c r="F24" s="110"/>
      <c r="G24" s="111"/>
      <c r="H24" s="111"/>
      <c r="I24" s="111"/>
      <c r="J24" s="112" t="s">
        <v>37</v>
      </c>
      <c r="K24" s="136" t="s">
        <v>37</v>
      </c>
      <c r="L24" s="114" t="s">
        <v>37</v>
      </c>
      <c r="M24" s="114" t="s">
        <v>37</v>
      </c>
      <c r="N24" s="114" t="s">
        <v>37</v>
      </c>
      <c r="O24" s="114" t="s">
        <v>37</v>
      </c>
      <c r="P24" s="114" t="s">
        <v>37</v>
      </c>
      <c r="Q24" s="47" t="s">
        <v>37</v>
      </c>
      <c r="R24" s="130" t="s">
        <v>37</v>
      </c>
    </row>
    <row r="25" spans="1:21" x14ac:dyDescent="0.2">
      <c r="A25" s="115"/>
      <c r="B25" s="109" t="s">
        <v>43</v>
      </c>
      <c r="C25" s="110" t="s">
        <v>37</v>
      </c>
      <c r="D25" s="110" t="s">
        <v>37</v>
      </c>
      <c r="E25" s="110" t="s">
        <v>37</v>
      </c>
      <c r="F25" s="110"/>
      <c r="G25" s="111"/>
      <c r="H25" s="111"/>
      <c r="I25" s="111"/>
      <c r="J25" s="112" t="s">
        <v>37</v>
      </c>
      <c r="K25" s="136" t="s">
        <v>37</v>
      </c>
      <c r="L25" s="114" t="s">
        <v>37</v>
      </c>
      <c r="M25" s="114" t="s">
        <v>37</v>
      </c>
      <c r="N25" s="114" t="s">
        <v>37</v>
      </c>
      <c r="O25" s="114" t="s">
        <v>37</v>
      </c>
      <c r="P25" s="114" t="s">
        <v>37</v>
      </c>
      <c r="Q25" s="47" t="s">
        <v>37</v>
      </c>
      <c r="R25" s="130" t="s">
        <v>37</v>
      </c>
    </row>
    <row r="26" spans="1:21" ht="51.75" customHeight="1" x14ac:dyDescent="0.2">
      <c r="A26" s="119" t="s">
        <v>1127</v>
      </c>
      <c r="B26" s="116" t="s">
        <v>1281</v>
      </c>
      <c r="C26" s="101" t="s">
        <v>284</v>
      </c>
      <c r="D26" s="101">
        <v>7</v>
      </c>
      <c r="E26" s="101" t="s">
        <v>1768</v>
      </c>
      <c r="F26" s="102">
        <f>SUM(F27:F33)</f>
        <v>0</v>
      </c>
      <c r="G26" s="103">
        <f>SUM(G27:G33)</f>
        <v>220</v>
      </c>
      <c r="H26" s="103">
        <f>SUM(H27:H33)</f>
        <v>70</v>
      </c>
      <c r="I26" s="117">
        <f>SUM(I27:I33)</f>
        <v>100</v>
      </c>
      <c r="J26" s="118" t="s">
        <v>688</v>
      </c>
      <c r="K26" s="105" t="s">
        <v>689</v>
      </c>
      <c r="L26" s="106" t="s">
        <v>690</v>
      </c>
      <c r="M26" s="107" t="s">
        <v>44</v>
      </c>
      <c r="N26" s="234"/>
      <c r="O26" s="234"/>
      <c r="P26" s="235" t="s">
        <v>65</v>
      </c>
      <c r="Q26" s="49" t="s">
        <v>691</v>
      </c>
      <c r="R26" s="129" t="e">
        <f>(G26-F26)/F26</f>
        <v>#DIV/0!</v>
      </c>
      <c r="S26" s="478" t="s">
        <v>1543</v>
      </c>
      <c r="T26" s="478"/>
      <c r="U26" s="478"/>
    </row>
    <row r="27" spans="1:21" ht="24" x14ac:dyDescent="0.2">
      <c r="A27" s="108"/>
      <c r="B27" s="109" t="s">
        <v>36</v>
      </c>
      <c r="C27" s="110" t="s">
        <v>37</v>
      </c>
      <c r="D27" s="110" t="s">
        <v>37</v>
      </c>
      <c r="E27" s="110" t="s">
        <v>37</v>
      </c>
      <c r="F27" s="110"/>
      <c r="G27" s="233">
        <v>20</v>
      </c>
      <c r="H27" s="233"/>
      <c r="I27" s="233"/>
      <c r="J27" s="112" t="s">
        <v>37</v>
      </c>
      <c r="K27" s="136" t="s">
        <v>37</v>
      </c>
      <c r="L27" s="114" t="s">
        <v>37</v>
      </c>
      <c r="M27" s="114" t="s">
        <v>37</v>
      </c>
      <c r="N27" s="114" t="s">
        <v>37</v>
      </c>
      <c r="O27" s="114" t="s">
        <v>37</v>
      </c>
      <c r="P27" s="114" t="s">
        <v>37</v>
      </c>
      <c r="Q27" s="47" t="s">
        <v>37</v>
      </c>
      <c r="R27" s="130" t="s">
        <v>37</v>
      </c>
      <c r="S27" s="41"/>
    </row>
    <row r="28" spans="1:21" ht="24" x14ac:dyDescent="0.2">
      <c r="A28" s="115"/>
      <c r="B28" s="109" t="s">
        <v>38</v>
      </c>
      <c r="C28" s="110" t="s">
        <v>37</v>
      </c>
      <c r="D28" s="110" t="s">
        <v>37</v>
      </c>
      <c r="E28" s="110" t="s">
        <v>37</v>
      </c>
      <c r="F28" s="110"/>
      <c r="G28" s="233"/>
      <c r="H28" s="233"/>
      <c r="I28" s="233"/>
      <c r="J28" s="112" t="s">
        <v>37</v>
      </c>
      <c r="K28" s="136" t="s">
        <v>37</v>
      </c>
      <c r="L28" s="114" t="s">
        <v>37</v>
      </c>
      <c r="M28" s="114" t="s">
        <v>37</v>
      </c>
      <c r="N28" s="114" t="s">
        <v>37</v>
      </c>
      <c r="O28" s="114" t="s">
        <v>37</v>
      </c>
      <c r="P28" s="114" t="s">
        <v>37</v>
      </c>
      <c r="Q28" s="47" t="s">
        <v>37</v>
      </c>
      <c r="R28" s="130" t="s">
        <v>37</v>
      </c>
      <c r="S28" s="41"/>
    </row>
    <row r="29" spans="1:21" x14ac:dyDescent="0.2">
      <c r="A29" s="115"/>
      <c r="B29" s="109" t="s">
        <v>39</v>
      </c>
      <c r="C29" s="110" t="s">
        <v>37</v>
      </c>
      <c r="D29" s="110" t="s">
        <v>37</v>
      </c>
      <c r="E29" s="110" t="s">
        <v>37</v>
      </c>
      <c r="F29" s="110"/>
      <c r="G29" s="233"/>
      <c r="H29" s="233"/>
      <c r="I29" s="233"/>
      <c r="J29" s="112" t="s">
        <v>37</v>
      </c>
      <c r="K29" s="136" t="s">
        <v>37</v>
      </c>
      <c r="L29" s="114" t="s">
        <v>37</v>
      </c>
      <c r="M29" s="114" t="s">
        <v>37</v>
      </c>
      <c r="N29" s="114" t="s">
        <v>37</v>
      </c>
      <c r="O29" s="114" t="s">
        <v>37</v>
      </c>
      <c r="P29" s="114" t="s">
        <v>37</v>
      </c>
      <c r="Q29" s="47" t="s">
        <v>37</v>
      </c>
      <c r="R29" s="130" t="s">
        <v>37</v>
      </c>
    </row>
    <row r="30" spans="1:21" ht="24" x14ac:dyDescent="0.2">
      <c r="A30" s="115"/>
      <c r="B30" s="109" t="s">
        <v>40</v>
      </c>
      <c r="C30" s="110" t="s">
        <v>37</v>
      </c>
      <c r="D30" s="110" t="s">
        <v>37</v>
      </c>
      <c r="E30" s="110" t="s">
        <v>37</v>
      </c>
      <c r="F30" s="110"/>
      <c r="G30" s="233"/>
      <c r="H30" s="233"/>
      <c r="I30" s="233"/>
      <c r="J30" s="112" t="s">
        <v>37</v>
      </c>
      <c r="K30" s="136" t="s">
        <v>37</v>
      </c>
      <c r="L30" s="114" t="s">
        <v>37</v>
      </c>
      <c r="M30" s="114" t="s">
        <v>37</v>
      </c>
      <c r="N30" s="114" t="s">
        <v>37</v>
      </c>
      <c r="O30" s="114" t="s">
        <v>37</v>
      </c>
      <c r="P30" s="114" t="s">
        <v>37</v>
      </c>
      <c r="Q30" s="47" t="s">
        <v>37</v>
      </c>
      <c r="R30" s="130" t="s">
        <v>37</v>
      </c>
    </row>
    <row r="31" spans="1:21" x14ac:dyDescent="0.2">
      <c r="A31" s="115"/>
      <c r="B31" s="109" t="s">
        <v>41</v>
      </c>
      <c r="C31" s="110" t="s">
        <v>37</v>
      </c>
      <c r="D31" s="110" t="s">
        <v>37</v>
      </c>
      <c r="E31" s="110" t="s">
        <v>37</v>
      </c>
      <c r="F31" s="110"/>
      <c r="G31" s="111">
        <v>70</v>
      </c>
      <c r="H31" s="111"/>
      <c r="I31" s="111"/>
      <c r="J31" s="112" t="s">
        <v>37</v>
      </c>
      <c r="K31" s="136" t="s">
        <v>37</v>
      </c>
      <c r="L31" s="114" t="s">
        <v>37</v>
      </c>
      <c r="M31" s="114" t="s">
        <v>37</v>
      </c>
      <c r="N31" s="114" t="s">
        <v>37</v>
      </c>
      <c r="O31" s="114" t="s">
        <v>37</v>
      </c>
      <c r="P31" s="114" t="s">
        <v>37</v>
      </c>
      <c r="Q31" s="47" t="s">
        <v>37</v>
      </c>
      <c r="R31" s="130" t="s">
        <v>37</v>
      </c>
    </row>
    <row r="32" spans="1:21" x14ac:dyDescent="0.2">
      <c r="A32" s="115"/>
      <c r="B32" s="109" t="s">
        <v>42</v>
      </c>
      <c r="C32" s="110" t="s">
        <v>37</v>
      </c>
      <c r="D32" s="110" t="s">
        <v>37</v>
      </c>
      <c r="E32" s="110" t="s">
        <v>37</v>
      </c>
      <c r="F32" s="110"/>
      <c r="G32" s="111"/>
      <c r="H32" s="111"/>
      <c r="I32" s="111"/>
      <c r="J32" s="112" t="s">
        <v>37</v>
      </c>
      <c r="K32" s="136" t="s">
        <v>37</v>
      </c>
      <c r="L32" s="114" t="s">
        <v>37</v>
      </c>
      <c r="M32" s="114" t="s">
        <v>37</v>
      </c>
      <c r="N32" s="114" t="s">
        <v>37</v>
      </c>
      <c r="O32" s="114" t="s">
        <v>37</v>
      </c>
      <c r="P32" s="114" t="s">
        <v>37</v>
      </c>
      <c r="Q32" s="47" t="s">
        <v>37</v>
      </c>
      <c r="R32" s="130" t="s">
        <v>37</v>
      </c>
    </row>
    <row r="33" spans="1:21" x14ac:dyDescent="0.2">
      <c r="A33" s="115"/>
      <c r="B33" s="109" t="s">
        <v>43</v>
      </c>
      <c r="C33" s="110" t="s">
        <v>37</v>
      </c>
      <c r="D33" s="110" t="s">
        <v>37</v>
      </c>
      <c r="E33" s="110" t="s">
        <v>37</v>
      </c>
      <c r="F33" s="110"/>
      <c r="G33" s="111">
        <v>130</v>
      </c>
      <c r="H33" s="111">
        <v>70</v>
      </c>
      <c r="I33" s="111">
        <v>100</v>
      </c>
      <c r="J33" s="112" t="s">
        <v>37</v>
      </c>
      <c r="K33" s="136" t="s">
        <v>37</v>
      </c>
      <c r="L33" s="114" t="s">
        <v>37</v>
      </c>
      <c r="M33" s="114" t="s">
        <v>37</v>
      </c>
      <c r="N33" s="114" t="s">
        <v>37</v>
      </c>
      <c r="O33" s="114" t="s">
        <v>37</v>
      </c>
      <c r="P33" s="114" t="s">
        <v>37</v>
      </c>
      <c r="Q33" s="47" t="s">
        <v>37</v>
      </c>
      <c r="R33" s="130" t="s">
        <v>37</v>
      </c>
    </row>
    <row r="34" spans="1:21" ht="51" customHeight="1" x14ac:dyDescent="0.2">
      <c r="A34" s="105" t="s">
        <v>692</v>
      </c>
      <c r="B34" s="116" t="s">
        <v>1129</v>
      </c>
      <c r="C34" s="101" t="s">
        <v>284</v>
      </c>
      <c r="D34" s="101">
        <v>7</v>
      </c>
      <c r="E34" s="101" t="s">
        <v>1768</v>
      </c>
      <c r="F34" s="102">
        <f>SUM(F35:F41)</f>
        <v>0</v>
      </c>
      <c r="G34" s="103">
        <f>SUM(G35:G41)</f>
        <v>57</v>
      </c>
      <c r="H34" s="103">
        <f>SUM(H35:H41)</f>
        <v>43</v>
      </c>
      <c r="I34" s="117">
        <f>SUM(I35:I41)</f>
        <v>0</v>
      </c>
      <c r="J34" s="118" t="s">
        <v>688</v>
      </c>
      <c r="K34" s="105" t="s">
        <v>693</v>
      </c>
      <c r="L34" s="106" t="s">
        <v>690</v>
      </c>
      <c r="M34" s="107" t="s">
        <v>44</v>
      </c>
      <c r="N34" s="134"/>
      <c r="O34" s="234" t="s">
        <v>65</v>
      </c>
      <c r="P34" s="135"/>
      <c r="Q34" s="49" t="s">
        <v>691</v>
      </c>
      <c r="R34" s="129" t="e">
        <f>(G34-F34)/F34</f>
        <v>#DIV/0!</v>
      </c>
      <c r="S34" s="478" t="s">
        <v>1788</v>
      </c>
      <c r="T34" s="478"/>
      <c r="U34" s="478"/>
    </row>
    <row r="35" spans="1:21" ht="24" x14ac:dyDescent="0.2">
      <c r="A35" s="108"/>
      <c r="B35" s="109" t="s">
        <v>36</v>
      </c>
      <c r="C35" s="110" t="s">
        <v>37</v>
      </c>
      <c r="D35" s="110" t="s">
        <v>37</v>
      </c>
      <c r="E35" s="110" t="s">
        <v>37</v>
      </c>
      <c r="F35" s="110"/>
      <c r="G35" s="111">
        <v>7</v>
      </c>
      <c r="H35" s="111">
        <v>8</v>
      </c>
      <c r="I35" s="111"/>
      <c r="J35" s="112" t="s">
        <v>37</v>
      </c>
      <c r="K35" s="136" t="s">
        <v>37</v>
      </c>
      <c r="L35" s="114" t="s">
        <v>37</v>
      </c>
      <c r="M35" s="114" t="s">
        <v>37</v>
      </c>
      <c r="N35" s="114" t="s">
        <v>37</v>
      </c>
      <c r="O35" s="114" t="s">
        <v>37</v>
      </c>
      <c r="P35" s="114" t="s">
        <v>37</v>
      </c>
      <c r="Q35" s="47" t="s">
        <v>37</v>
      </c>
      <c r="R35" s="130" t="s">
        <v>37</v>
      </c>
    </row>
    <row r="36" spans="1:21" ht="24" x14ac:dyDescent="0.2">
      <c r="A36" s="115"/>
      <c r="B36" s="109" t="s">
        <v>38</v>
      </c>
      <c r="C36" s="110" t="s">
        <v>37</v>
      </c>
      <c r="D36" s="110" t="s">
        <v>37</v>
      </c>
      <c r="E36" s="110" t="s">
        <v>37</v>
      </c>
      <c r="F36" s="110"/>
      <c r="G36" s="111"/>
      <c r="H36" s="111"/>
      <c r="I36" s="111"/>
      <c r="J36" s="112" t="s">
        <v>37</v>
      </c>
      <c r="K36" s="136" t="s">
        <v>37</v>
      </c>
      <c r="L36" s="114" t="s">
        <v>37</v>
      </c>
      <c r="M36" s="114" t="s">
        <v>37</v>
      </c>
      <c r="N36" s="114" t="s">
        <v>37</v>
      </c>
      <c r="O36" s="114" t="s">
        <v>37</v>
      </c>
      <c r="P36" s="114" t="s">
        <v>37</v>
      </c>
      <c r="Q36" s="47" t="s">
        <v>37</v>
      </c>
      <c r="R36" s="130" t="s">
        <v>37</v>
      </c>
    </row>
    <row r="37" spans="1:21" x14ac:dyDescent="0.2">
      <c r="A37" s="115"/>
      <c r="B37" s="109" t="s">
        <v>39</v>
      </c>
      <c r="C37" s="110" t="s">
        <v>37</v>
      </c>
      <c r="D37" s="110" t="s">
        <v>37</v>
      </c>
      <c r="E37" s="110" t="s">
        <v>37</v>
      </c>
      <c r="F37" s="110"/>
      <c r="G37" s="111"/>
      <c r="H37" s="111"/>
      <c r="I37" s="111"/>
      <c r="J37" s="112" t="s">
        <v>37</v>
      </c>
      <c r="K37" s="136" t="s">
        <v>37</v>
      </c>
      <c r="L37" s="114" t="s">
        <v>37</v>
      </c>
      <c r="M37" s="114" t="s">
        <v>37</v>
      </c>
      <c r="N37" s="114" t="s">
        <v>37</v>
      </c>
      <c r="O37" s="114" t="s">
        <v>37</v>
      </c>
      <c r="P37" s="114" t="s">
        <v>37</v>
      </c>
      <c r="Q37" s="47" t="s">
        <v>37</v>
      </c>
      <c r="R37" s="130" t="s">
        <v>37</v>
      </c>
    </row>
    <row r="38" spans="1:21" ht="24" x14ac:dyDescent="0.2">
      <c r="A38" s="115"/>
      <c r="B38" s="109" t="s">
        <v>40</v>
      </c>
      <c r="C38" s="110" t="s">
        <v>37</v>
      </c>
      <c r="D38" s="110" t="s">
        <v>37</v>
      </c>
      <c r="E38" s="110" t="s">
        <v>37</v>
      </c>
      <c r="F38" s="110"/>
      <c r="G38" s="111"/>
      <c r="H38" s="111"/>
      <c r="I38" s="111"/>
      <c r="J38" s="112" t="s">
        <v>37</v>
      </c>
      <c r="K38" s="136" t="s">
        <v>37</v>
      </c>
      <c r="L38" s="114" t="s">
        <v>37</v>
      </c>
      <c r="M38" s="114" t="s">
        <v>37</v>
      </c>
      <c r="N38" s="114" t="s">
        <v>37</v>
      </c>
      <c r="O38" s="114" t="s">
        <v>37</v>
      </c>
      <c r="P38" s="114" t="s">
        <v>37</v>
      </c>
      <c r="Q38" s="47" t="s">
        <v>37</v>
      </c>
      <c r="R38" s="130" t="s">
        <v>37</v>
      </c>
    </row>
    <row r="39" spans="1:21" x14ac:dyDescent="0.2">
      <c r="A39" s="115"/>
      <c r="B39" s="109" t="s">
        <v>41</v>
      </c>
      <c r="C39" s="110" t="s">
        <v>37</v>
      </c>
      <c r="D39" s="110" t="s">
        <v>37</v>
      </c>
      <c r="E39" s="110" t="s">
        <v>37</v>
      </c>
      <c r="F39" s="110"/>
      <c r="G39" s="111"/>
      <c r="H39" s="111"/>
      <c r="I39" s="111"/>
      <c r="J39" s="112" t="s">
        <v>37</v>
      </c>
      <c r="K39" s="136" t="s">
        <v>37</v>
      </c>
      <c r="L39" s="114" t="s">
        <v>37</v>
      </c>
      <c r="M39" s="114" t="s">
        <v>37</v>
      </c>
      <c r="N39" s="114" t="s">
        <v>37</v>
      </c>
      <c r="O39" s="114" t="s">
        <v>37</v>
      </c>
      <c r="P39" s="114" t="s">
        <v>37</v>
      </c>
      <c r="Q39" s="47" t="s">
        <v>37</v>
      </c>
      <c r="R39" s="130" t="s">
        <v>37</v>
      </c>
    </row>
    <row r="40" spans="1:21" x14ac:dyDescent="0.2">
      <c r="A40" s="115"/>
      <c r="B40" s="109" t="s">
        <v>42</v>
      </c>
      <c r="C40" s="110" t="s">
        <v>37</v>
      </c>
      <c r="D40" s="110" t="s">
        <v>37</v>
      </c>
      <c r="E40" s="110" t="s">
        <v>37</v>
      </c>
      <c r="F40" s="110"/>
      <c r="G40" s="111"/>
      <c r="H40" s="111"/>
      <c r="I40" s="111"/>
      <c r="J40" s="112" t="s">
        <v>37</v>
      </c>
      <c r="K40" s="136" t="s">
        <v>37</v>
      </c>
      <c r="L40" s="114" t="s">
        <v>37</v>
      </c>
      <c r="M40" s="114" t="s">
        <v>37</v>
      </c>
      <c r="N40" s="114" t="s">
        <v>37</v>
      </c>
      <c r="O40" s="114" t="s">
        <v>37</v>
      </c>
      <c r="P40" s="114" t="s">
        <v>37</v>
      </c>
      <c r="Q40" s="47" t="s">
        <v>37</v>
      </c>
      <c r="R40" s="130" t="s">
        <v>37</v>
      </c>
    </row>
    <row r="41" spans="1:21" x14ac:dyDescent="0.2">
      <c r="A41" s="115"/>
      <c r="B41" s="109" t="s">
        <v>43</v>
      </c>
      <c r="C41" s="110" t="s">
        <v>37</v>
      </c>
      <c r="D41" s="110" t="s">
        <v>37</v>
      </c>
      <c r="E41" s="110" t="s">
        <v>37</v>
      </c>
      <c r="F41" s="110"/>
      <c r="G41" s="111">
        <v>50</v>
      </c>
      <c r="H41" s="111">
        <v>35</v>
      </c>
      <c r="I41" s="111"/>
      <c r="J41" s="112" t="s">
        <v>37</v>
      </c>
      <c r="K41" s="136" t="s">
        <v>37</v>
      </c>
      <c r="L41" s="114" t="s">
        <v>37</v>
      </c>
      <c r="M41" s="114" t="s">
        <v>37</v>
      </c>
      <c r="N41" s="114" t="s">
        <v>37</v>
      </c>
      <c r="O41" s="114" t="s">
        <v>37</v>
      </c>
      <c r="P41" s="114" t="s">
        <v>37</v>
      </c>
      <c r="Q41" s="47" t="s">
        <v>37</v>
      </c>
      <c r="R41" s="130" t="s">
        <v>37</v>
      </c>
    </row>
    <row r="42" spans="1:21" ht="51" customHeight="1" x14ac:dyDescent="0.2">
      <c r="A42" s="105" t="s">
        <v>694</v>
      </c>
      <c r="B42" s="116" t="s">
        <v>1130</v>
      </c>
      <c r="C42" s="101" t="s">
        <v>284</v>
      </c>
      <c r="D42" s="101">
        <v>7</v>
      </c>
      <c r="E42" s="101" t="s">
        <v>1768</v>
      </c>
      <c r="F42" s="102">
        <f>SUM(F43:F49)</f>
        <v>0</v>
      </c>
      <c r="G42" s="103">
        <f>SUM(G43:G49)</f>
        <v>82</v>
      </c>
      <c r="H42" s="103">
        <f>SUM(H43:H49)</f>
        <v>59</v>
      </c>
      <c r="I42" s="117">
        <f>SUM(I43:I49)</f>
        <v>59</v>
      </c>
      <c r="J42" s="118" t="s">
        <v>688</v>
      </c>
      <c r="K42" s="105" t="s">
        <v>695</v>
      </c>
      <c r="L42" s="106" t="s">
        <v>690</v>
      </c>
      <c r="M42" s="107" t="s">
        <v>44</v>
      </c>
      <c r="N42" s="134"/>
      <c r="O42" s="134"/>
      <c r="P42" s="235" t="s">
        <v>65</v>
      </c>
      <c r="Q42" s="49" t="s">
        <v>691</v>
      </c>
      <c r="R42" s="129" t="e">
        <f>(G42-F42)/F42</f>
        <v>#DIV/0!</v>
      </c>
      <c r="S42" s="478" t="s">
        <v>1787</v>
      </c>
      <c r="T42" s="478"/>
      <c r="U42" s="478"/>
    </row>
    <row r="43" spans="1:21" ht="24" x14ac:dyDescent="0.2">
      <c r="A43" s="108"/>
      <c r="B43" s="109" t="s">
        <v>36</v>
      </c>
      <c r="C43" s="110" t="s">
        <v>37</v>
      </c>
      <c r="D43" s="110" t="s">
        <v>37</v>
      </c>
      <c r="E43" s="110" t="s">
        <v>37</v>
      </c>
      <c r="F43" s="110"/>
      <c r="G43" s="111">
        <v>12</v>
      </c>
      <c r="H43" s="111">
        <v>9</v>
      </c>
      <c r="I43" s="111">
        <v>9</v>
      </c>
      <c r="J43" s="112" t="s">
        <v>37</v>
      </c>
      <c r="K43" s="136" t="s">
        <v>37</v>
      </c>
      <c r="L43" s="114" t="s">
        <v>37</v>
      </c>
      <c r="M43" s="114" t="s">
        <v>37</v>
      </c>
      <c r="N43" s="114" t="s">
        <v>37</v>
      </c>
      <c r="O43" s="114" t="s">
        <v>37</v>
      </c>
      <c r="P43" s="114" t="s">
        <v>37</v>
      </c>
      <c r="Q43" s="47" t="s">
        <v>37</v>
      </c>
      <c r="R43" s="130" t="s">
        <v>37</v>
      </c>
    </row>
    <row r="44" spans="1:21" ht="24" x14ac:dyDescent="0.2">
      <c r="A44" s="115"/>
      <c r="B44" s="109" t="s">
        <v>38</v>
      </c>
      <c r="C44" s="110" t="s">
        <v>37</v>
      </c>
      <c r="D44" s="110" t="s">
        <v>37</v>
      </c>
      <c r="E44" s="110" t="s">
        <v>37</v>
      </c>
      <c r="F44" s="110"/>
      <c r="G44" s="111"/>
      <c r="H44" s="111"/>
      <c r="I44" s="111"/>
      <c r="J44" s="112" t="s">
        <v>37</v>
      </c>
      <c r="K44" s="136" t="s">
        <v>37</v>
      </c>
      <c r="L44" s="114" t="s">
        <v>37</v>
      </c>
      <c r="M44" s="114" t="s">
        <v>37</v>
      </c>
      <c r="N44" s="114" t="s">
        <v>37</v>
      </c>
      <c r="O44" s="114" t="s">
        <v>37</v>
      </c>
      <c r="P44" s="114" t="s">
        <v>37</v>
      </c>
      <c r="Q44" s="47" t="s">
        <v>37</v>
      </c>
      <c r="R44" s="130" t="s">
        <v>37</v>
      </c>
    </row>
    <row r="45" spans="1:21" x14ac:dyDescent="0.2">
      <c r="A45" s="115"/>
      <c r="B45" s="109" t="s">
        <v>39</v>
      </c>
      <c r="C45" s="110" t="s">
        <v>37</v>
      </c>
      <c r="D45" s="110" t="s">
        <v>37</v>
      </c>
      <c r="E45" s="110" t="s">
        <v>37</v>
      </c>
      <c r="F45" s="110"/>
      <c r="G45" s="111"/>
      <c r="H45" s="111"/>
      <c r="I45" s="111"/>
      <c r="J45" s="112" t="s">
        <v>37</v>
      </c>
      <c r="K45" s="136" t="s">
        <v>37</v>
      </c>
      <c r="L45" s="114" t="s">
        <v>37</v>
      </c>
      <c r="M45" s="114" t="s">
        <v>37</v>
      </c>
      <c r="N45" s="114" t="s">
        <v>37</v>
      </c>
      <c r="O45" s="114" t="s">
        <v>37</v>
      </c>
      <c r="P45" s="114" t="s">
        <v>37</v>
      </c>
      <c r="Q45" s="47" t="s">
        <v>37</v>
      </c>
      <c r="R45" s="130" t="s">
        <v>37</v>
      </c>
      <c r="T45" s="41"/>
      <c r="U45" s="41"/>
    </row>
    <row r="46" spans="1:21" ht="24" x14ac:dyDescent="0.2">
      <c r="A46" s="115"/>
      <c r="B46" s="109" t="s">
        <v>40</v>
      </c>
      <c r="C46" s="110" t="s">
        <v>37</v>
      </c>
      <c r="D46" s="110" t="s">
        <v>37</v>
      </c>
      <c r="E46" s="110" t="s">
        <v>37</v>
      </c>
      <c r="F46" s="110"/>
      <c r="G46" s="111"/>
      <c r="H46" s="111"/>
      <c r="I46" s="111"/>
      <c r="J46" s="112" t="s">
        <v>37</v>
      </c>
      <c r="K46" s="136" t="s">
        <v>37</v>
      </c>
      <c r="L46" s="114" t="s">
        <v>37</v>
      </c>
      <c r="M46" s="114" t="s">
        <v>37</v>
      </c>
      <c r="N46" s="114" t="s">
        <v>37</v>
      </c>
      <c r="O46" s="114" t="s">
        <v>37</v>
      </c>
      <c r="P46" s="114" t="s">
        <v>37</v>
      </c>
      <c r="Q46" s="47" t="s">
        <v>37</v>
      </c>
      <c r="R46" s="130" t="s">
        <v>37</v>
      </c>
    </row>
    <row r="47" spans="1:21" x14ac:dyDescent="0.2">
      <c r="A47" s="115"/>
      <c r="B47" s="109" t="s">
        <v>41</v>
      </c>
      <c r="C47" s="110" t="s">
        <v>37</v>
      </c>
      <c r="D47" s="110" t="s">
        <v>37</v>
      </c>
      <c r="E47" s="110" t="s">
        <v>37</v>
      </c>
      <c r="F47" s="110"/>
      <c r="G47" s="111"/>
      <c r="H47" s="111"/>
      <c r="I47" s="111"/>
      <c r="J47" s="112" t="s">
        <v>37</v>
      </c>
      <c r="K47" s="136" t="s">
        <v>37</v>
      </c>
      <c r="L47" s="114" t="s">
        <v>37</v>
      </c>
      <c r="M47" s="114" t="s">
        <v>37</v>
      </c>
      <c r="N47" s="114" t="s">
        <v>37</v>
      </c>
      <c r="O47" s="114" t="s">
        <v>37</v>
      </c>
      <c r="P47" s="114" t="s">
        <v>37</v>
      </c>
      <c r="Q47" s="47" t="s">
        <v>37</v>
      </c>
      <c r="R47" s="130" t="s">
        <v>37</v>
      </c>
    </row>
    <row r="48" spans="1:21" x14ac:dyDescent="0.2">
      <c r="A48" s="115"/>
      <c r="B48" s="109" t="s">
        <v>42</v>
      </c>
      <c r="C48" s="110" t="s">
        <v>37</v>
      </c>
      <c r="D48" s="110" t="s">
        <v>37</v>
      </c>
      <c r="E48" s="110" t="s">
        <v>37</v>
      </c>
      <c r="F48" s="110"/>
      <c r="G48" s="111"/>
      <c r="H48" s="111"/>
      <c r="I48" s="111"/>
      <c r="J48" s="112" t="s">
        <v>37</v>
      </c>
      <c r="K48" s="136" t="s">
        <v>37</v>
      </c>
      <c r="L48" s="114" t="s">
        <v>37</v>
      </c>
      <c r="M48" s="114" t="s">
        <v>37</v>
      </c>
      <c r="N48" s="114" t="s">
        <v>37</v>
      </c>
      <c r="O48" s="114" t="s">
        <v>37</v>
      </c>
      <c r="P48" s="114" t="s">
        <v>37</v>
      </c>
      <c r="Q48" s="47" t="s">
        <v>37</v>
      </c>
      <c r="R48" s="130" t="s">
        <v>37</v>
      </c>
    </row>
    <row r="49" spans="1:21" x14ac:dyDescent="0.2">
      <c r="A49" s="115"/>
      <c r="B49" s="109" t="s">
        <v>43</v>
      </c>
      <c r="C49" s="110" t="s">
        <v>37</v>
      </c>
      <c r="D49" s="110" t="s">
        <v>37</v>
      </c>
      <c r="E49" s="110" t="s">
        <v>37</v>
      </c>
      <c r="F49" s="110"/>
      <c r="G49" s="111">
        <v>70</v>
      </c>
      <c r="H49" s="111">
        <v>50</v>
      </c>
      <c r="I49" s="111">
        <v>50</v>
      </c>
      <c r="J49" s="112" t="s">
        <v>37</v>
      </c>
      <c r="K49" s="136" t="s">
        <v>37</v>
      </c>
      <c r="L49" s="114" t="s">
        <v>37</v>
      </c>
      <c r="M49" s="114" t="s">
        <v>37</v>
      </c>
      <c r="N49" s="114" t="s">
        <v>37</v>
      </c>
      <c r="O49" s="114" t="s">
        <v>37</v>
      </c>
      <c r="P49" s="114" t="s">
        <v>37</v>
      </c>
      <c r="Q49" s="47" t="s">
        <v>37</v>
      </c>
      <c r="R49" s="130" t="s">
        <v>37</v>
      </c>
    </row>
    <row r="50" spans="1:21" ht="38.25" customHeight="1" x14ac:dyDescent="0.2">
      <c r="A50" s="105" t="s">
        <v>696</v>
      </c>
      <c r="B50" s="116" t="s">
        <v>1131</v>
      </c>
      <c r="C50" s="101" t="s">
        <v>284</v>
      </c>
      <c r="D50" s="101">
        <v>7</v>
      </c>
      <c r="E50" s="101" t="s">
        <v>1768</v>
      </c>
      <c r="F50" s="102">
        <f>SUM(F51:F57)</f>
        <v>0</v>
      </c>
      <c r="G50" s="103">
        <f>SUM(G51:G57)</f>
        <v>59</v>
      </c>
      <c r="H50" s="103">
        <f>SUM(H51:H57)</f>
        <v>70</v>
      </c>
      <c r="I50" s="117">
        <f>SUM(I51:I57)</f>
        <v>63.5</v>
      </c>
      <c r="J50" s="118" t="s">
        <v>697</v>
      </c>
      <c r="K50" s="105" t="s">
        <v>698</v>
      </c>
      <c r="L50" s="106" t="s">
        <v>699</v>
      </c>
      <c r="M50" s="107" t="s">
        <v>44</v>
      </c>
      <c r="N50" s="134"/>
      <c r="O50" s="134"/>
      <c r="P50" s="235" t="s">
        <v>65</v>
      </c>
      <c r="Q50" s="49" t="s">
        <v>700</v>
      </c>
      <c r="R50" s="129" t="e">
        <f>(G50-F50)/F50</f>
        <v>#DIV/0!</v>
      </c>
      <c r="S50" s="478" t="s">
        <v>1786</v>
      </c>
      <c r="T50" s="478"/>
      <c r="U50" s="478"/>
    </row>
    <row r="51" spans="1:21" ht="24" x14ac:dyDescent="0.2">
      <c r="A51" s="108"/>
      <c r="B51" s="109" t="s">
        <v>36</v>
      </c>
      <c r="C51" s="110" t="s">
        <v>37</v>
      </c>
      <c r="D51" s="110" t="s">
        <v>37</v>
      </c>
      <c r="E51" s="110" t="s">
        <v>37</v>
      </c>
      <c r="F51" s="110"/>
      <c r="G51" s="111">
        <v>9</v>
      </c>
      <c r="H51" s="111">
        <v>10</v>
      </c>
      <c r="I51" s="111">
        <v>3.5</v>
      </c>
      <c r="J51" s="112" t="s">
        <v>37</v>
      </c>
      <c r="K51" s="136" t="s">
        <v>37</v>
      </c>
      <c r="L51" s="114" t="s">
        <v>37</v>
      </c>
      <c r="M51" s="114" t="s">
        <v>37</v>
      </c>
      <c r="N51" s="114" t="s">
        <v>37</v>
      </c>
      <c r="O51" s="114" t="s">
        <v>37</v>
      </c>
      <c r="P51" s="114" t="s">
        <v>37</v>
      </c>
      <c r="Q51" s="47" t="s">
        <v>37</v>
      </c>
      <c r="R51" s="130" t="s">
        <v>37</v>
      </c>
    </row>
    <row r="52" spans="1:21" ht="24" x14ac:dyDescent="0.2">
      <c r="A52" s="115"/>
      <c r="B52" s="109" t="s">
        <v>38</v>
      </c>
      <c r="C52" s="110" t="s">
        <v>37</v>
      </c>
      <c r="D52" s="110" t="s">
        <v>37</v>
      </c>
      <c r="E52" s="110" t="s">
        <v>37</v>
      </c>
      <c r="F52" s="110"/>
      <c r="G52" s="111"/>
      <c r="H52" s="111"/>
      <c r="I52" s="111"/>
      <c r="J52" s="112" t="s">
        <v>37</v>
      </c>
      <c r="K52" s="136" t="s">
        <v>37</v>
      </c>
      <c r="L52" s="114" t="s">
        <v>37</v>
      </c>
      <c r="M52" s="114" t="s">
        <v>37</v>
      </c>
      <c r="N52" s="114" t="s">
        <v>37</v>
      </c>
      <c r="O52" s="114" t="s">
        <v>37</v>
      </c>
      <c r="P52" s="114" t="s">
        <v>37</v>
      </c>
      <c r="Q52" s="47" t="s">
        <v>37</v>
      </c>
      <c r="R52" s="130" t="s">
        <v>37</v>
      </c>
    </row>
    <row r="53" spans="1:21" x14ac:dyDescent="0.2">
      <c r="A53" s="115"/>
      <c r="B53" s="109" t="s">
        <v>39</v>
      </c>
      <c r="C53" s="110" t="s">
        <v>37</v>
      </c>
      <c r="D53" s="110" t="s">
        <v>37</v>
      </c>
      <c r="E53" s="110" t="s">
        <v>37</v>
      </c>
      <c r="F53" s="110"/>
      <c r="G53" s="111"/>
      <c r="H53" s="111"/>
      <c r="I53" s="111"/>
      <c r="J53" s="112" t="s">
        <v>37</v>
      </c>
      <c r="K53" s="136" t="s">
        <v>37</v>
      </c>
      <c r="L53" s="114" t="s">
        <v>37</v>
      </c>
      <c r="M53" s="114" t="s">
        <v>37</v>
      </c>
      <c r="N53" s="114" t="s">
        <v>37</v>
      </c>
      <c r="O53" s="114" t="s">
        <v>37</v>
      </c>
      <c r="P53" s="114" t="s">
        <v>37</v>
      </c>
      <c r="Q53" s="47" t="s">
        <v>37</v>
      </c>
      <c r="R53" s="130" t="s">
        <v>37</v>
      </c>
    </row>
    <row r="54" spans="1:21" ht="24" x14ac:dyDescent="0.2">
      <c r="A54" s="115"/>
      <c r="B54" s="109" t="s">
        <v>40</v>
      </c>
      <c r="C54" s="110" t="s">
        <v>37</v>
      </c>
      <c r="D54" s="110" t="s">
        <v>37</v>
      </c>
      <c r="E54" s="110" t="s">
        <v>37</v>
      </c>
      <c r="F54" s="110"/>
      <c r="G54" s="111"/>
      <c r="H54" s="111"/>
      <c r="I54" s="111"/>
      <c r="J54" s="112" t="s">
        <v>37</v>
      </c>
      <c r="K54" s="136" t="s">
        <v>37</v>
      </c>
      <c r="L54" s="114" t="s">
        <v>37</v>
      </c>
      <c r="M54" s="114" t="s">
        <v>37</v>
      </c>
      <c r="N54" s="114" t="s">
        <v>37</v>
      </c>
      <c r="O54" s="114" t="s">
        <v>37</v>
      </c>
      <c r="P54" s="114" t="s">
        <v>37</v>
      </c>
      <c r="Q54" s="47" t="s">
        <v>37</v>
      </c>
      <c r="R54" s="130" t="s">
        <v>37</v>
      </c>
    </row>
    <row r="55" spans="1:21" x14ac:dyDescent="0.2">
      <c r="A55" s="115"/>
      <c r="B55" s="109" t="s">
        <v>41</v>
      </c>
      <c r="C55" s="110" t="s">
        <v>37</v>
      </c>
      <c r="D55" s="110" t="s">
        <v>37</v>
      </c>
      <c r="E55" s="110" t="s">
        <v>37</v>
      </c>
      <c r="F55" s="110"/>
      <c r="G55" s="111"/>
      <c r="H55" s="111"/>
      <c r="I55" s="111"/>
      <c r="J55" s="112" t="s">
        <v>37</v>
      </c>
      <c r="K55" s="136" t="s">
        <v>37</v>
      </c>
      <c r="L55" s="114" t="s">
        <v>37</v>
      </c>
      <c r="M55" s="114" t="s">
        <v>37</v>
      </c>
      <c r="N55" s="114" t="s">
        <v>37</v>
      </c>
      <c r="O55" s="114" t="s">
        <v>37</v>
      </c>
      <c r="P55" s="114" t="s">
        <v>37</v>
      </c>
      <c r="Q55" s="47" t="s">
        <v>37</v>
      </c>
      <c r="R55" s="130" t="s">
        <v>37</v>
      </c>
    </row>
    <row r="56" spans="1:21" x14ac:dyDescent="0.2">
      <c r="A56" s="115"/>
      <c r="B56" s="109" t="s">
        <v>42</v>
      </c>
      <c r="C56" s="110" t="s">
        <v>37</v>
      </c>
      <c r="D56" s="110" t="s">
        <v>37</v>
      </c>
      <c r="E56" s="110" t="s">
        <v>37</v>
      </c>
      <c r="F56" s="110"/>
      <c r="G56" s="111"/>
      <c r="H56" s="111"/>
      <c r="I56" s="111"/>
      <c r="J56" s="112" t="s">
        <v>37</v>
      </c>
      <c r="K56" s="136" t="s">
        <v>37</v>
      </c>
      <c r="L56" s="114" t="s">
        <v>37</v>
      </c>
      <c r="M56" s="114" t="s">
        <v>37</v>
      </c>
      <c r="N56" s="114" t="s">
        <v>37</v>
      </c>
      <c r="O56" s="114" t="s">
        <v>37</v>
      </c>
      <c r="P56" s="114" t="s">
        <v>37</v>
      </c>
      <c r="Q56" s="47" t="s">
        <v>37</v>
      </c>
      <c r="R56" s="130" t="s">
        <v>37</v>
      </c>
    </row>
    <row r="57" spans="1:21" x14ac:dyDescent="0.2">
      <c r="A57" s="115"/>
      <c r="B57" s="109" t="s">
        <v>43</v>
      </c>
      <c r="C57" s="110" t="s">
        <v>37</v>
      </c>
      <c r="D57" s="110" t="s">
        <v>37</v>
      </c>
      <c r="E57" s="110" t="s">
        <v>37</v>
      </c>
      <c r="F57" s="110"/>
      <c r="G57" s="111">
        <v>50</v>
      </c>
      <c r="H57" s="111">
        <v>60</v>
      </c>
      <c r="I57" s="111">
        <v>60</v>
      </c>
      <c r="J57" s="112" t="s">
        <v>37</v>
      </c>
      <c r="K57" s="136" t="s">
        <v>37</v>
      </c>
      <c r="L57" s="114" t="s">
        <v>37</v>
      </c>
      <c r="M57" s="114" t="s">
        <v>37</v>
      </c>
      <c r="N57" s="114" t="s">
        <v>37</v>
      </c>
      <c r="O57" s="114" t="s">
        <v>37</v>
      </c>
      <c r="P57" s="114" t="s">
        <v>37</v>
      </c>
      <c r="Q57" s="47" t="s">
        <v>37</v>
      </c>
      <c r="R57" s="130" t="s">
        <v>37</v>
      </c>
    </row>
    <row r="58" spans="1:21" ht="63.75" customHeight="1" x14ac:dyDescent="0.2">
      <c r="A58" s="105" t="s">
        <v>701</v>
      </c>
      <c r="B58" s="116" t="s">
        <v>1132</v>
      </c>
      <c r="C58" s="101" t="s">
        <v>284</v>
      </c>
      <c r="D58" s="101">
        <v>7</v>
      </c>
      <c r="E58" s="101" t="s">
        <v>1768</v>
      </c>
      <c r="F58" s="102">
        <f>SUM(F59:F65)</f>
        <v>0</v>
      </c>
      <c r="G58" s="103">
        <f>SUM(G59:G65)</f>
        <v>0</v>
      </c>
      <c r="H58" s="103">
        <f>SUM(H59:H65)</f>
        <v>0</v>
      </c>
      <c r="I58" s="117">
        <f>SUM(I59:I65)</f>
        <v>40</v>
      </c>
      <c r="J58" s="118" t="s">
        <v>697</v>
      </c>
      <c r="K58" s="105" t="s">
        <v>702</v>
      </c>
      <c r="L58" s="106" t="s">
        <v>699</v>
      </c>
      <c r="M58" s="107" t="s">
        <v>44</v>
      </c>
      <c r="N58" s="134"/>
      <c r="O58" s="134"/>
      <c r="P58" s="135"/>
      <c r="Q58" s="49" t="s">
        <v>700</v>
      </c>
      <c r="R58" s="129" t="e">
        <f>(G58-F58)/F58</f>
        <v>#DIV/0!</v>
      </c>
      <c r="S58" s="478" t="s">
        <v>1133</v>
      </c>
      <c r="T58" s="478"/>
      <c r="U58" s="478"/>
    </row>
    <row r="59" spans="1:21" ht="24" x14ac:dyDescent="0.2">
      <c r="A59" s="108"/>
      <c r="B59" s="109" t="s">
        <v>36</v>
      </c>
      <c r="C59" s="110" t="s">
        <v>37</v>
      </c>
      <c r="D59" s="110" t="s">
        <v>37</v>
      </c>
      <c r="E59" s="110" t="s">
        <v>37</v>
      </c>
      <c r="F59" s="110"/>
      <c r="G59" s="111"/>
      <c r="H59" s="111"/>
      <c r="I59" s="111">
        <v>6</v>
      </c>
      <c r="J59" s="112" t="s">
        <v>37</v>
      </c>
      <c r="K59" s="136" t="s">
        <v>37</v>
      </c>
      <c r="L59" s="114" t="s">
        <v>37</v>
      </c>
      <c r="M59" s="114" t="s">
        <v>37</v>
      </c>
      <c r="N59" s="114" t="s">
        <v>37</v>
      </c>
      <c r="O59" s="114" t="s">
        <v>37</v>
      </c>
      <c r="P59" s="114" t="s">
        <v>37</v>
      </c>
      <c r="Q59" s="47" t="s">
        <v>37</v>
      </c>
      <c r="R59" s="130" t="s">
        <v>37</v>
      </c>
      <c r="S59" s="72"/>
    </row>
    <row r="60" spans="1:21" ht="24" x14ac:dyDescent="0.2">
      <c r="A60" s="115"/>
      <c r="B60" s="109" t="s">
        <v>38</v>
      </c>
      <c r="C60" s="110" t="s">
        <v>37</v>
      </c>
      <c r="D60" s="110" t="s">
        <v>37</v>
      </c>
      <c r="E60" s="110" t="s">
        <v>37</v>
      </c>
      <c r="F60" s="110"/>
      <c r="G60" s="111"/>
      <c r="H60" s="111"/>
      <c r="I60" s="111"/>
      <c r="J60" s="112" t="s">
        <v>37</v>
      </c>
      <c r="K60" s="136" t="s">
        <v>37</v>
      </c>
      <c r="L60" s="114" t="s">
        <v>37</v>
      </c>
      <c r="M60" s="114" t="s">
        <v>37</v>
      </c>
      <c r="N60" s="114" t="s">
        <v>37</v>
      </c>
      <c r="O60" s="114" t="s">
        <v>37</v>
      </c>
      <c r="P60" s="114" t="s">
        <v>37</v>
      </c>
      <c r="Q60" s="47" t="s">
        <v>37</v>
      </c>
      <c r="R60" s="130" t="s">
        <v>37</v>
      </c>
      <c r="S60" s="41"/>
    </row>
    <row r="61" spans="1:21" x14ac:dyDescent="0.2">
      <c r="A61" s="115"/>
      <c r="B61" s="109" t="s">
        <v>39</v>
      </c>
      <c r="C61" s="110" t="s">
        <v>37</v>
      </c>
      <c r="D61" s="110" t="s">
        <v>37</v>
      </c>
      <c r="E61" s="110" t="s">
        <v>37</v>
      </c>
      <c r="F61" s="110"/>
      <c r="G61" s="111"/>
      <c r="H61" s="111"/>
      <c r="I61" s="111"/>
      <c r="J61" s="112" t="s">
        <v>37</v>
      </c>
      <c r="K61" s="136" t="s">
        <v>37</v>
      </c>
      <c r="L61" s="114" t="s">
        <v>37</v>
      </c>
      <c r="M61" s="114" t="s">
        <v>37</v>
      </c>
      <c r="N61" s="114" t="s">
        <v>37</v>
      </c>
      <c r="O61" s="114" t="s">
        <v>37</v>
      </c>
      <c r="P61" s="114" t="s">
        <v>37</v>
      </c>
      <c r="Q61" s="47" t="s">
        <v>37</v>
      </c>
      <c r="R61" s="130" t="s">
        <v>37</v>
      </c>
    </row>
    <row r="62" spans="1:21" ht="24" x14ac:dyDescent="0.2">
      <c r="A62" s="115"/>
      <c r="B62" s="109" t="s">
        <v>40</v>
      </c>
      <c r="C62" s="110" t="s">
        <v>37</v>
      </c>
      <c r="D62" s="110" t="s">
        <v>37</v>
      </c>
      <c r="E62" s="110" t="s">
        <v>37</v>
      </c>
      <c r="F62" s="110"/>
      <c r="G62" s="111"/>
      <c r="H62" s="111"/>
      <c r="I62" s="111"/>
      <c r="J62" s="112" t="s">
        <v>37</v>
      </c>
      <c r="K62" s="136" t="s">
        <v>37</v>
      </c>
      <c r="L62" s="114" t="s">
        <v>37</v>
      </c>
      <c r="M62" s="114" t="s">
        <v>37</v>
      </c>
      <c r="N62" s="114" t="s">
        <v>37</v>
      </c>
      <c r="O62" s="114" t="s">
        <v>37</v>
      </c>
      <c r="P62" s="114" t="s">
        <v>37</v>
      </c>
      <c r="Q62" s="47" t="s">
        <v>37</v>
      </c>
      <c r="R62" s="130" t="s">
        <v>37</v>
      </c>
    </row>
    <row r="63" spans="1:21" x14ac:dyDescent="0.2">
      <c r="A63" s="115"/>
      <c r="B63" s="109" t="s">
        <v>41</v>
      </c>
      <c r="C63" s="110" t="s">
        <v>37</v>
      </c>
      <c r="D63" s="110" t="s">
        <v>37</v>
      </c>
      <c r="E63" s="110" t="s">
        <v>37</v>
      </c>
      <c r="F63" s="110"/>
      <c r="G63" s="111"/>
      <c r="H63" s="111"/>
      <c r="I63" s="111"/>
      <c r="J63" s="112" t="s">
        <v>37</v>
      </c>
      <c r="K63" s="136" t="s">
        <v>37</v>
      </c>
      <c r="L63" s="114" t="s">
        <v>37</v>
      </c>
      <c r="M63" s="114" t="s">
        <v>37</v>
      </c>
      <c r="N63" s="114" t="s">
        <v>37</v>
      </c>
      <c r="O63" s="114" t="s">
        <v>37</v>
      </c>
      <c r="P63" s="114" t="s">
        <v>37</v>
      </c>
      <c r="Q63" s="47" t="s">
        <v>37</v>
      </c>
      <c r="R63" s="130" t="s">
        <v>37</v>
      </c>
    </row>
    <row r="64" spans="1:21" x14ac:dyDescent="0.2">
      <c r="A64" s="115"/>
      <c r="B64" s="109" t="s">
        <v>42</v>
      </c>
      <c r="C64" s="110" t="s">
        <v>37</v>
      </c>
      <c r="D64" s="110" t="s">
        <v>37</v>
      </c>
      <c r="E64" s="110" t="s">
        <v>37</v>
      </c>
      <c r="F64" s="110"/>
      <c r="G64" s="111"/>
      <c r="H64" s="111"/>
      <c r="I64" s="111"/>
      <c r="J64" s="112" t="s">
        <v>37</v>
      </c>
      <c r="K64" s="136" t="s">
        <v>37</v>
      </c>
      <c r="L64" s="114" t="s">
        <v>37</v>
      </c>
      <c r="M64" s="114" t="s">
        <v>37</v>
      </c>
      <c r="N64" s="114" t="s">
        <v>37</v>
      </c>
      <c r="O64" s="114" t="s">
        <v>37</v>
      </c>
      <c r="P64" s="114" t="s">
        <v>37</v>
      </c>
      <c r="Q64" s="47" t="s">
        <v>37</v>
      </c>
      <c r="R64" s="130" t="s">
        <v>37</v>
      </c>
    </row>
    <row r="65" spans="1:21" x14ac:dyDescent="0.2">
      <c r="A65" s="115"/>
      <c r="B65" s="109" t="s">
        <v>43</v>
      </c>
      <c r="C65" s="110" t="s">
        <v>37</v>
      </c>
      <c r="D65" s="110" t="s">
        <v>37</v>
      </c>
      <c r="E65" s="110" t="s">
        <v>37</v>
      </c>
      <c r="F65" s="110"/>
      <c r="G65" s="111"/>
      <c r="H65" s="111"/>
      <c r="I65" s="111">
        <v>34</v>
      </c>
      <c r="J65" s="112" t="s">
        <v>37</v>
      </c>
      <c r="K65" s="136" t="s">
        <v>37</v>
      </c>
      <c r="L65" s="114" t="s">
        <v>37</v>
      </c>
      <c r="M65" s="114" t="s">
        <v>37</v>
      </c>
      <c r="N65" s="114" t="s">
        <v>37</v>
      </c>
      <c r="O65" s="114" t="s">
        <v>37</v>
      </c>
      <c r="P65" s="114" t="s">
        <v>37</v>
      </c>
      <c r="Q65" s="47" t="s">
        <v>37</v>
      </c>
      <c r="R65" s="130" t="s">
        <v>37</v>
      </c>
    </row>
    <row r="66" spans="1:21" ht="51" customHeight="1" x14ac:dyDescent="0.2">
      <c r="A66" s="105" t="s">
        <v>703</v>
      </c>
      <c r="B66" s="116" t="s">
        <v>1143</v>
      </c>
      <c r="C66" s="101" t="s">
        <v>284</v>
      </c>
      <c r="D66" s="101">
        <v>7</v>
      </c>
      <c r="E66" s="101" t="s">
        <v>1768</v>
      </c>
      <c r="F66" s="102">
        <f>SUM(F67:F73)</f>
        <v>0</v>
      </c>
      <c r="G66" s="103">
        <f>SUM(G67:G73)</f>
        <v>0</v>
      </c>
      <c r="H66" s="103">
        <f>SUM(H67:H73)</f>
        <v>0</v>
      </c>
      <c r="I66" s="117">
        <f>SUM(I67:I73)</f>
        <v>100</v>
      </c>
      <c r="J66" s="118" t="s">
        <v>697</v>
      </c>
      <c r="K66" s="105" t="s">
        <v>704</v>
      </c>
      <c r="L66" s="106" t="s">
        <v>699</v>
      </c>
      <c r="M66" s="107" t="s">
        <v>44</v>
      </c>
      <c r="N66" s="134"/>
      <c r="O66" s="134"/>
      <c r="P66" s="135"/>
      <c r="Q66" s="49" t="s">
        <v>700</v>
      </c>
      <c r="R66" s="129" t="e">
        <f>(G66-F66)/F66</f>
        <v>#DIV/0!</v>
      </c>
      <c r="S66" s="478" t="s">
        <v>1091</v>
      </c>
      <c r="T66" s="478"/>
      <c r="U66" s="478"/>
    </row>
    <row r="67" spans="1:21" ht="24" x14ac:dyDescent="0.2">
      <c r="A67" s="108"/>
      <c r="B67" s="109" t="s">
        <v>36</v>
      </c>
      <c r="C67" s="110" t="s">
        <v>37</v>
      </c>
      <c r="D67" s="110" t="s">
        <v>37</v>
      </c>
      <c r="E67" s="110" t="s">
        <v>37</v>
      </c>
      <c r="F67" s="110"/>
      <c r="G67" s="111"/>
      <c r="H67" s="111"/>
      <c r="I67" s="111">
        <v>15</v>
      </c>
      <c r="J67" s="112" t="s">
        <v>37</v>
      </c>
      <c r="K67" s="136" t="s">
        <v>37</v>
      </c>
      <c r="L67" s="114" t="s">
        <v>37</v>
      </c>
      <c r="M67" s="114" t="s">
        <v>37</v>
      </c>
      <c r="N67" s="114" t="s">
        <v>37</v>
      </c>
      <c r="O67" s="114" t="s">
        <v>37</v>
      </c>
      <c r="P67" s="114" t="s">
        <v>37</v>
      </c>
      <c r="Q67" s="47" t="s">
        <v>37</v>
      </c>
      <c r="R67" s="130" t="s">
        <v>37</v>
      </c>
      <c r="S67" s="72"/>
    </row>
    <row r="68" spans="1:21" ht="24" x14ac:dyDescent="0.2">
      <c r="A68" s="115"/>
      <c r="B68" s="109" t="s">
        <v>38</v>
      </c>
      <c r="C68" s="110" t="s">
        <v>37</v>
      </c>
      <c r="D68" s="110" t="s">
        <v>37</v>
      </c>
      <c r="E68" s="110" t="s">
        <v>37</v>
      </c>
      <c r="F68" s="110"/>
      <c r="G68" s="111"/>
      <c r="H68" s="111"/>
      <c r="I68" s="111"/>
      <c r="J68" s="112" t="s">
        <v>37</v>
      </c>
      <c r="K68" s="136" t="s">
        <v>37</v>
      </c>
      <c r="L68" s="114" t="s">
        <v>37</v>
      </c>
      <c r="M68" s="114" t="s">
        <v>37</v>
      </c>
      <c r="N68" s="114" t="s">
        <v>37</v>
      </c>
      <c r="O68" s="114" t="s">
        <v>37</v>
      </c>
      <c r="P68" s="114" t="s">
        <v>37</v>
      </c>
      <c r="Q68" s="47" t="s">
        <v>37</v>
      </c>
      <c r="R68" s="130" t="s">
        <v>37</v>
      </c>
    </row>
    <row r="69" spans="1:21" x14ac:dyDescent="0.2">
      <c r="A69" s="115"/>
      <c r="B69" s="109" t="s">
        <v>39</v>
      </c>
      <c r="C69" s="110" t="s">
        <v>37</v>
      </c>
      <c r="D69" s="110" t="s">
        <v>37</v>
      </c>
      <c r="E69" s="110" t="s">
        <v>37</v>
      </c>
      <c r="F69" s="110"/>
      <c r="G69" s="111"/>
      <c r="H69" s="111"/>
      <c r="I69" s="111"/>
      <c r="J69" s="112" t="s">
        <v>37</v>
      </c>
      <c r="K69" s="136" t="s">
        <v>37</v>
      </c>
      <c r="L69" s="114" t="s">
        <v>37</v>
      </c>
      <c r="M69" s="114" t="s">
        <v>37</v>
      </c>
      <c r="N69" s="114" t="s">
        <v>37</v>
      </c>
      <c r="O69" s="114" t="s">
        <v>37</v>
      </c>
      <c r="P69" s="114" t="s">
        <v>37</v>
      </c>
      <c r="Q69" s="47" t="s">
        <v>37</v>
      </c>
      <c r="R69" s="130" t="s">
        <v>37</v>
      </c>
    </row>
    <row r="70" spans="1:21" ht="24" x14ac:dyDescent="0.2">
      <c r="A70" s="115"/>
      <c r="B70" s="109" t="s">
        <v>40</v>
      </c>
      <c r="C70" s="110" t="s">
        <v>37</v>
      </c>
      <c r="D70" s="110" t="s">
        <v>37</v>
      </c>
      <c r="E70" s="110" t="s">
        <v>37</v>
      </c>
      <c r="F70" s="110"/>
      <c r="G70" s="111"/>
      <c r="H70" s="111"/>
      <c r="I70" s="111"/>
      <c r="J70" s="112" t="s">
        <v>37</v>
      </c>
      <c r="K70" s="136" t="s">
        <v>37</v>
      </c>
      <c r="L70" s="114" t="s">
        <v>37</v>
      </c>
      <c r="M70" s="114" t="s">
        <v>37</v>
      </c>
      <c r="N70" s="114" t="s">
        <v>37</v>
      </c>
      <c r="O70" s="114" t="s">
        <v>37</v>
      </c>
      <c r="P70" s="114" t="s">
        <v>37</v>
      </c>
      <c r="Q70" s="47" t="s">
        <v>37</v>
      </c>
      <c r="R70" s="130" t="s">
        <v>37</v>
      </c>
    </row>
    <row r="71" spans="1:21" x14ac:dyDescent="0.2">
      <c r="A71" s="115"/>
      <c r="B71" s="109" t="s">
        <v>41</v>
      </c>
      <c r="C71" s="110" t="s">
        <v>37</v>
      </c>
      <c r="D71" s="110" t="s">
        <v>37</v>
      </c>
      <c r="E71" s="110" t="s">
        <v>37</v>
      </c>
      <c r="F71" s="110"/>
      <c r="G71" s="111"/>
      <c r="H71" s="111"/>
      <c r="I71" s="111"/>
      <c r="J71" s="112" t="s">
        <v>37</v>
      </c>
      <c r="K71" s="136" t="s">
        <v>37</v>
      </c>
      <c r="L71" s="114" t="s">
        <v>37</v>
      </c>
      <c r="M71" s="114" t="s">
        <v>37</v>
      </c>
      <c r="N71" s="114" t="s">
        <v>37</v>
      </c>
      <c r="O71" s="114" t="s">
        <v>37</v>
      </c>
      <c r="P71" s="114" t="s">
        <v>37</v>
      </c>
      <c r="Q71" s="47" t="s">
        <v>37</v>
      </c>
      <c r="R71" s="130" t="s">
        <v>37</v>
      </c>
    </row>
    <row r="72" spans="1:21" x14ac:dyDescent="0.2">
      <c r="A72" s="115"/>
      <c r="B72" s="109" t="s">
        <v>42</v>
      </c>
      <c r="C72" s="110" t="s">
        <v>37</v>
      </c>
      <c r="D72" s="110" t="s">
        <v>37</v>
      </c>
      <c r="E72" s="110" t="s">
        <v>37</v>
      </c>
      <c r="F72" s="110"/>
      <c r="G72" s="111"/>
      <c r="H72" s="111"/>
      <c r="I72" s="111"/>
      <c r="J72" s="112" t="s">
        <v>37</v>
      </c>
      <c r="K72" s="136" t="s">
        <v>37</v>
      </c>
      <c r="L72" s="114" t="s">
        <v>37</v>
      </c>
      <c r="M72" s="114" t="s">
        <v>37</v>
      </c>
      <c r="N72" s="114" t="s">
        <v>37</v>
      </c>
      <c r="O72" s="114" t="s">
        <v>37</v>
      </c>
      <c r="P72" s="114" t="s">
        <v>37</v>
      </c>
      <c r="Q72" s="47" t="s">
        <v>37</v>
      </c>
      <c r="R72" s="130" t="s">
        <v>37</v>
      </c>
    </row>
    <row r="73" spans="1:21" x14ac:dyDescent="0.2">
      <c r="A73" s="115"/>
      <c r="B73" s="109" t="s">
        <v>43</v>
      </c>
      <c r="C73" s="110" t="s">
        <v>37</v>
      </c>
      <c r="D73" s="110" t="s">
        <v>37</v>
      </c>
      <c r="E73" s="110" t="s">
        <v>37</v>
      </c>
      <c r="F73" s="110"/>
      <c r="G73" s="111"/>
      <c r="H73" s="111"/>
      <c r="I73" s="111">
        <v>85</v>
      </c>
      <c r="J73" s="112" t="s">
        <v>37</v>
      </c>
      <c r="K73" s="136" t="s">
        <v>37</v>
      </c>
      <c r="L73" s="114" t="s">
        <v>37</v>
      </c>
      <c r="M73" s="114" t="s">
        <v>37</v>
      </c>
      <c r="N73" s="114" t="s">
        <v>37</v>
      </c>
      <c r="O73" s="114" t="s">
        <v>37</v>
      </c>
      <c r="P73" s="114" t="s">
        <v>37</v>
      </c>
      <c r="Q73" s="47" t="s">
        <v>37</v>
      </c>
      <c r="R73" s="130" t="s">
        <v>37</v>
      </c>
    </row>
    <row r="74" spans="1:21" ht="41.25" customHeight="1" x14ac:dyDescent="0.2">
      <c r="A74" s="105" t="s">
        <v>1144</v>
      </c>
      <c r="B74" s="116" t="s">
        <v>1145</v>
      </c>
      <c r="C74" s="101" t="s">
        <v>886</v>
      </c>
      <c r="D74" s="101">
        <v>7</v>
      </c>
      <c r="E74" s="101" t="s">
        <v>50</v>
      </c>
      <c r="F74" s="102">
        <f>SUM(F75:F81)</f>
        <v>1.5</v>
      </c>
      <c r="G74" s="103">
        <f>SUM(G75:G81)</f>
        <v>1.5</v>
      </c>
      <c r="H74" s="103">
        <f>SUM(H75:H81)</f>
        <v>0</v>
      </c>
      <c r="I74" s="117">
        <f>SUM(I75:I81)</f>
        <v>0</v>
      </c>
      <c r="J74" s="118" t="s">
        <v>1146</v>
      </c>
      <c r="K74" s="105" t="s">
        <v>1149</v>
      </c>
      <c r="L74" s="106" t="s">
        <v>1148</v>
      </c>
      <c r="M74" s="107" t="s">
        <v>44</v>
      </c>
      <c r="N74" s="234" t="s">
        <v>65</v>
      </c>
      <c r="O74" s="234"/>
      <c r="P74" s="235"/>
      <c r="Q74" s="49" t="s">
        <v>1147</v>
      </c>
      <c r="R74" s="129">
        <f>(G74-F74)/F74</f>
        <v>0</v>
      </c>
      <c r="S74" s="477" t="s">
        <v>1544</v>
      </c>
      <c r="T74" s="478"/>
      <c r="U74" s="478"/>
    </row>
    <row r="75" spans="1:21" ht="24" x14ac:dyDescent="0.2">
      <c r="A75" s="108"/>
      <c r="B75" s="109" t="s">
        <v>36</v>
      </c>
      <c r="C75" s="110" t="s">
        <v>37</v>
      </c>
      <c r="D75" s="110" t="s">
        <v>37</v>
      </c>
      <c r="E75" s="110" t="s">
        <v>37</v>
      </c>
      <c r="F75" s="110">
        <v>1.5</v>
      </c>
      <c r="G75" s="111">
        <v>1.5</v>
      </c>
      <c r="H75" s="111"/>
      <c r="I75" s="111"/>
      <c r="J75" s="112" t="s">
        <v>37</v>
      </c>
      <c r="K75" s="136" t="s">
        <v>37</v>
      </c>
      <c r="L75" s="114" t="s">
        <v>37</v>
      </c>
      <c r="M75" s="114" t="s">
        <v>37</v>
      </c>
      <c r="N75" s="114" t="s">
        <v>37</v>
      </c>
      <c r="O75" s="114" t="s">
        <v>37</v>
      </c>
      <c r="P75" s="114" t="s">
        <v>37</v>
      </c>
      <c r="Q75" s="47" t="s">
        <v>37</v>
      </c>
      <c r="R75" s="130" t="s">
        <v>37</v>
      </c>
      <c r="S75" s="477"/>
      <c r="T75" s="478"/>
      <c r="U75" s="478"/>
    </row>
    <row r="76" spans="1:21" ht="24" x14ac:dyDescent="0.2">
      <c r="A76" s="115"/>
      <c r="B76" s="109" t="s">
        <v>38</v>
      </c>
      <c r="C76" s="110" t="s">
        <v>37</v>
      </c>
      <c r="D76" s="110" t="s">
        <v>37</v>
      </c>
      <c r="E76" s="110" t="s">
        <v>37</v>
      </c>
      <c r="F76" s="110"/>
      <c r="G76" s="111"/>
      <c r="H76" s="111"/>
      <c r="I76" s="111"/>
      <c r="J76" s="112" t="s">
        <v>37</v>
      </c>
      <c r="K76" s="136" t="s">
        <v>37</v>
      </c>
      <c r="L76" s="114" t="s">
        <v>37</v>
      </c>
      <c r="M76" s="114" t="s">
        <v>37</v>
      </c>
      <c r="N76" s="114" t="s">
        <v>37</v>
      </c>
      <c r="O76" s="114" t="s">
        <v>37</v>
      </c>
      <c r="P76" s="114" t="s">
        <v>37</v>
      </c>
      <c r="Q76" s="47" t="s">
        <v>37</v>
      </c>
      <c r="R76" s="130" t="s">
        <v>37</v>
      </c>
      <c r="S76" s="459"/>
      <c r="T76" s="459"/>
      <c r="U76" s="459"/>
    </row>
    <row r="77" spans="1:21" x14ac:dyDescent="0.2">
      <c r="A77" s="115"/>
      <c r="B77" s="109" t="s">
        <v>39</v>
      </c>
      <c r="C77" s="110" t="s">
        <v>37</v>
      </c>
      <c r="D77" s="110" t="s">
        <v>37</v>
      </c>
      <c r="E77" s="110" t="s">
        <v>37</v>
      </c>
      <c r="F77" s="110"/>
      <c r="G77" s="111"/>
      <c r="H77" s="111"/>
      <c r="I77" s="111"/>
      <c r="J77" s="112" t="s">
        <v>37</v>
      </c>
      <c r="K77" s="136" t="s">
        <v>37</v>
      </c>
      <c r="L77" s="114" t="s">
        <v>37</v>
      </c>
      <c r="M77" s="114" t="s">
        <v>37</v>
      </c>
      <c r="N77" s="114" t="s">
        <v>37</v>
      </c>
      <c r="O77" s="114" t="s">
        <v>37</v>
      </c>
      <c r="P77" s="114" t="s">
        <v>37</v>
      </c>
      <c r="Q77" s="47" t="s">
        <v>37</v>
      </c>
      <c r="R77" s="130" t="s">
        <v>37</v>
      </c>
    </row>
    <row r="78" spans="1:21" ht="24" x14ac:dyDescent="0.2">
      <c r="A78" s="115"/>
      <c r="B78" s="109" t="s">
        <v>40</v>
      </c>
      <c r="C78" s="110" t="s">
        <v>37</v>
      </c>
      <c r="D78" s="110" t="s">
        <v>37</v>
      </c>
      <c r="E78" s="110" t="s">
        <v>37</v>
      </c>
      <c r="F78" s="110"/>
      <c r="G78" s="111"/>
      <c r="H78" s="111"/>
      <c r="I78" s="111"/>
      <c r="J78" s="112" t="s">
        <v>37</v>
      </c>
      <c r="K78" s="136" t="s">
        <v>37</v>
      </c>
      <c r="L78" s="114" t="s">
        <v>37</v>
      </c>
      <c r="M78" s="114" t="s">
        <v>37</v>
      </c>
      <c r="N78" s="114" t="s">
        <v>37</v>
      </c>
      <c r="O78" s="114" t="s">
        <v>37</v>
      </c>
      <c r="P78" s="114" t="s">
        <v>37</v>
      </c>
      <c r="Q78" s="47" t="s">
        <v>37</v>
      </c>
      <c r="R78" s="130" t="s">
        <v>37</v>
      </c>
    </row>
    <row r="79" spans="1:21" x14ac:dyDescent="0.2">
      <c r="A79" s="115"/>
      <c r="B79" s="109" t="s">
        <v>41</v>
      </c>
      <c r="C79" s="110" t="s">
        <v>37</v>
      </c>
      <c r="D79" s="110" t="s">
        <v>37</v>
      </c>
      <c r="E79" s="110" t="s">
        <v>37</v>
      </c>
      <c r="F79" s="110"/>
      <c r="G79" s="111"/>
      <c r="H79" s="111"/>
      <c r="I79" s="111"/>
      <c r="J79" s="112" t="s">
        <v>37</v>
      </c>
      <c r="K79" s="136" t="s">
        <v>37</v>
      </c>
      <c r="L79" s="114" t="s">
        <v>37</v>
      </c>
      <c r="M79" s="114" t="s">
        <v>37</v>
      </c>
      <c r="N79" s="114" t="s">
        <v>37</v>
      </c>
      <c r="O79" s="114" t="s">
        <v>37</v>
      </c>
      <c r="P79" s="114" t="s">
        <v>37</v>
      </c>
      <c r="Q79" s="47" t="s">
        <v>37</v>
      </c>
      <c r="R79" s="130" t="s">
        <v>37</v>
      </c>
    </row>
    <row r="80" spans="1:21" x14ac:dyDescent="0.2">
      <c r="A80" s="115"/>
      <c r="B80" s="109" t="s">
        <v>42</v>
      </c>
      <c r="C80" s="110" t="s">
        <v>37</v>
      </c>
      <c r="D80" s="110" t="s">
        <v>37</v>
      </c>
      <c r="E80" s="110" t="s">
        <v>37</v>
      </c>
      <c r="F80" s="110"/>
      <c r="G80" s="111"/>
      <c r="H80" s="111"/>
      <c r="I80" s="111"/>
      <c r="J80" s="112" t="s">
        <v>37</v>
      </c>
      <c r="K80" s="136" t="s">
        <v>37</v>
      </c>
      <c r="L80" s="114" t="s">
        <v>37</v>
      </c>
      <c r="M80" s="114" t="s">
        <v>37</v>
      </c>
      <c r="N80" s="114" t="s">
        <v>37</v>
      </c>
      <c r="O80" s="114" t="s">
        <v>37</v>
      </c>
      <c r="P80" s="114" t="s">
        <v>37</v>
      </c>
      <c r="Q80" s="47" t="s">
        <v>37</v>
      </c>
      <c r="R80" s="130" t="s">
        <v>37</v>
      </c>
    </row>
    <row r="81" spans="1:21" x14ac:dyDescent="0.2">
      <c r="A81" s="115"/>
      <c r="B81" s="109" t="s">
        <v>43</v>
      </c>
      <c r="C81" s="110" t="s">
        <v>37</v>
      </c>
      <c r="D81" s="110" t="s">
        <v>37</v>
      </c>
      <c r="E81" s="110" t="s">
        <v>37</v>
      </c>
      <c r="F81" s="110"/>
      <c r="G81" s="111"/>
      <c r="H81" s="111"/>
      <c r="I81" s="111"/>
      <c r="J81" s="112" t="s">
        <v>37</v>
      </c>
      <c r="K81" s="136" t="s">
        <v>37</v>
      </c>
      <c r="L81" s="114" t="s">
        <v>37</v>
      </c>
      <c r="M81" s="114" t="s">
        <v>37</v>
      </c>
      <c r="N81" s="114" t="s">
        <v>37</v>
      </c>
      <c r="O81" s="114" t="s">
        <v>37</v>
      </c>
      <c r="P81" s="114" t="s">
        <v>37</v>
      </c>
      <c r="Q81" s="47" t="s">
        <v>37</v>
      </c>
      <c r="R81" s="130" t="s">
        <v>37</v>
      </c>
    </row>
    <row r="82" spans="1:21" ht="33.75" x14ac:dyDescent="0.2">
      <c r="A82" s="105" t="s">
        <v>1546</v>
      </c>
      <c r="B82" s="116" t="s">
        <v>1319</v>
      </c>
      <c r="C82" s="101" t="s">
        <v>1012</v>
      </c>
      <c r="D82" s="101" t="s">
        <v>543</v>
      </c>
      <c r="E82" s="101" t="s">
        <v>1013</v>
      </c>
      <c r="F82" s="102">
        <f>SUM(F83:F89)</f>
        <v>1</v>
      </c>
      <c r="G82" s="103">
        <f>SUM(G83:G89)</f>
        <v>154</v>
      </c>
      <c r="H82" s="103">
        <f>SUM(H83:H89)</f>
        <v>123</v>
      </c>
      <c r="I82" s="117">
        <f>SUM(I83:I89)</f>
        <v>123</v>
      </c>
      <c r="J82" s="118" t="s">
        <v>688</v>
      </c>
      <c r="K82" s="105" t="s">
        <v>1547</v>
      </c>
      <c r="L82" s="106" t="s">
        <v>1320</v>
      </c>
      <c r="M82" s="107" t="s">
        <v>44</v>
      </c>
      <c r="N82" s="234"/>
      <c r="O82" s="234"/>
      <c r="P82" s="234" t="s">
        <v>65</v>
      </c>
      <c r="Q82" s="49" t="s">
        <v>691</v>
      </c>
      <c r="R82" s="129">
        <f>(G82-F82)/F82</f>
        <v>153</v>
      </c>
      <c r="S82" s="478" t="s">
        <v>1526</v>
      </c>
      <c r="T82" s="478"/>
      <c r="U82" s="478"/>
    </row>
    <row r="83" spans="1:21" ht="24" x14ac:dyDescent="0.2">
      <c r="A83" s="108"/>
      <c r="B83" s="109" t="s">
        <v>36</v>
      </c>
      <c r="C83" s="110" t="s">
        <v>37</v>
      </c>
      <c r="D83" s="110" t="s">
        <v>37</v>
      </c>
      <c r="E83" s="110" t="s">
        <v>37</v>
      </c>
      <c r="F83" s="110">
        <v>1</v>
      </c>
      <c r="G83" s="111">
        <v>14</v>
      </c>
      <c r="H83" s="111">
        <v>23</v>
      </c>
      <c r="I83" s="111">
        <v>23</v>
      </c>
      <c r="J83" s="112" t="s">
        <v>37</v>
      </c>
      <c r="K83" s="113" t="s">
        <v>37</v>
      </c>
      <c r="L83" s="114" t="s">
        <v>37</v>
      </c>
      <c r="M83" s="114" t="s">
        <v>37</v>
      </c>
      <c r="N83" s="114" t="s">
        <v>37</v>
      </c>
      <c r="O83" s="114" t="s">
        <v>37</v>
      </c>
      <c r="P83" s="114" t="s">
        <v>37</v>
      </c>
      <c r="Q83" s="47" t="s">
        <v>37</v>
      </c>
      <c r="R83" s="130" t="s">
        <v>37</v>
      </c>
    </row>
    <row r="84" spans="1:21" ht="24" x14ac:dyDescent="0.2">
      <c r="A84" s="115"/>
      <c r="B84" s="109" t="s">
        <v>38</v>
      </c>
      <c r="C84" s="110" t="s">
        <v>37</v>
      </c>
      <c r="D84" s="110" t="s">
        <v>37</v>
      </c>
      <c r="E84" s="110" t="s">
        <v>37</v>
      </c>
      <c r="F84" s="110"/>
      <c r="G84" s="111"/>
      <c r="H84" s="111"/>
      <c r="I84" s="111"/>
      <c r="J84" s="112" t="s">
        <v>37</v>
      </c>
      <c r="K84" s="113" t="s">
        <v>37</v>
      </c>
      <c r="L84" s="114" t="s">
        <v>37</v>
      </c>
      <c r="M84" s="114" t="s">
        <v>37</v>
      </c>
      <c r="N84" s="114" t="s">
        <v>37</v>
      </c>
      <c r="O84" s="114" t="s">
        <v>37</v>
      </c>
      <c r="P84" s="114" t="s">
        <v>37</v>
      </c>
      <c r="Q84" s="47" t="s">
        <v>37</v>
      </c>
      <c r="R84" s="130" t="s">
        <v>37</v>
      </c>
    </row>
    <row r="85" spans="1:21" ht="40.5" customHeight="1" x14ac:dyDescent="0.2">
      <c r="A85" s="115"/>
      <c r="B85" s="109" t="s">
        <v>39</v>
      </c>
      <c r="C85" s="110" t="s">
        <v>37</v>
      </c>
      <c r="D85" s="110" t="s">
        <v>37</v>
      </c>
      <c r="E85" s="110" t="s">
        <v>37</v>
      </c>
      <c r="F85" s="110"/>
      <c r="G85" s="111"/>
      <c r="H85" s="111"/>
      <c r="I85" s="111"/>
      <c r="J85" s="112" t="s">
        <v>37</v>
      </c>
      <c r="K85" s="113" t="s">
        <v>37</v>
      </c>
      <c r="L85" s="114" t="s">
        <v>37</v>
      </c>
      <c r="M85" s="114" t="s">
        <v>37</v>
      </c>
      <c r="N85" s="114" t="s">
        <v>37</v>
      </c>
      <c r="O85" s="114" t="s">
        <v>37</v>
      </c>
      <c r="P85" s="114" t="s">
        <v>37</v>
      </c>
      <c r="Q85" s="47" t="s">
        <v>37</v>
      </c>
      <c r="R85" s="130" t="s">
        <v>37</v>
      </c>
      <c r="S85" s="38"/>
      <c r="T85" s="38"/>
      <c r="U85" s="38"/>
    </row>
    <row r="86" spans="1:21" ht="24" x14ac:dyDescent="0.2">
      <c r="A86" s="115"/>
      <c r="B86" s="109" t="s">
        <v>40</v>
      </c>
      <c r="C86" s="110" t="s">
        <v>37</v>
      </c>
      <c r="D86" s="110" t="s">
        <v>37</v>
      </c>
      <c r="E86" s="110" t="s">
        <v>37</v>
      </c>
      <c r="F86" s="110"/>
      <c r="G86" s="111"/>
      <c r="H86" s="111"/>
      <c r="I86" s="111"/>
      <c r="J86" s="112" t="s">
        <v>37</v>
      </c>
      <c r="K86" s="113" t="s">
        <v>37</v>
      </c>
      <c r="L86" s="114" t="s">
        <v>37</v>
      </c>
      <c r="M86" s="114" t="s">
        <v>37</v>
      </c>
      <c r="N86" s="114" t="s">
        <v>37</v>
      </c>
      <c r="O86" s="114" t="s">
        <v>37</v>
      </c>
      <c r="P86" s="114" t="s">
        <v>37</v>
      </c>
      <c r="Q86" s="47" t="s">
        <v>37</v>
      </c>
      <c r="R86" s="130" t="s">
        <v>37</v>
      </c>
      <c r="S86" s="38"/>
      <c r="T86" s="38"/>
      <c r="U86" s="38"/>
    </row>
    <row r="87" spans="1:21" x14ac:dyDescent="0.2">
      <c r="A87" s="115"/>
      <c r="B87" s="109" t="s">
        <v>41</v>
      </c>
      <c r="C87" s="110" t="s">
        <v>37</v>
      </c>
      <c r="D87" s="110" t="s">
        <v>37</v>
      </c>
      <c r="E87" s="110" t="s">
        <v>37</v>
      </c>
      <c r="F87" s="110"/>
      <c r="G87" s="111"/>
      <c r="H87" s="111"/>
      <c r="I87" s="111"/>
      <c r="J87" s="112" t="s">
        <v>37</v>
      </c>
      <c r="K87" s="113" t="s">
        <v>37</v>
      </c>
      <c r="L87" s="114" t="s">
        <v>37</v>
      </c>
      <c r="M87" s="114" t="s">
        <v>37</v>
      </c>
      <c r="N87" s="114" t="s">
        <v>37</v>
      </c>
      <c r="O87" s="114" t="s">
        <v>37</v>
      </c>
      <c r="P87" s="114" t="s">
        <v>37</v>
      </c>
      <c r="Q87" s="47" t="s">
        <v>37</v>
      </c>
      <c r="R87" s="130" t="s">
        <v>37</v>
      </c>
      <c r="S87" s="38"/>
      <c r="T87" s="38"/>
      <c r="U87" s="38"/>
    </row>
    <row r="88" spans="1:21" x14ac:dyDescent="0.2">
      <c r="A88" s="115"/>
      <c r="B88" s="109" t="s">
        <v>42</v>
      </c>
      <c r="C88" s="110" t="s">
        <v>37</v>
      </c>
      <c r="D88" s="110" t="s">
        <v>37</v>
      </c>
      <c r="E88" s="110" t="s">
        <v>37</v>
      </c>
      <c r="F88" s="110"/>
      <c r="G88" s="111"/>
      <c r="H88" s="111"/>
      <c r="I88" s="111"/>
      <c r="J88" s="112" t="s">
        <v>37</v>
      </c>
      <c r="K88" s="113" t="s">
        <v>37</v>
      </c>
      <c r="L88" s="114" t="s">
        <v>37</v>
      </c>
      <c r="M88" s="114" t="s">
        <v>37</v>
      </c>
      <c r="N88" s="114" t="s">
        <v>37</v>
      </c>
      <c r="O88" s="114" t="s">
        <v>37</v>
      </c>
      <c r="P88" s="114" t="s">
        <v>37</v>
      </c>
      <c r="Q88" s="47" t="s">
        <v>37</v>
      </c>
      <c r="R88" s="130" t="s">
        <v>37</v>
      </c>
      <c r="S88" s="38"/>
      <c r="T88" s="38"/>
      <c r="U88" s="38"/>
    </row>
    <row r="89" spans="1:21" x14ac:dyDescent="0.2">
      <c r="A89" s="115"/>
      <c r="B89" s="109" t="s">
        <v>43</v>
      </c>
      <c r="C89" s="110" t="s">
        <v>37</v>
      </c>
      <c r="D89" s="110" t="s">
        <v>37</v>
      </c>
      <c r="E89" s="110" t="s">
        <v>37</v>
      </c>
      <c r="F89" s="110"/>
      <c r="G89" s="111">
        <v>140</v>
      </c>
      <c r="H89" s="111">
        <v>100</v>
      </c>
      <c r="I89" s="111">
        <v>100</v>
      </c>
      <c r="J89" s="112" t="s">
        <v>37</v>
      </c>
      <c r="K89" s="113" t="s">
        <v>37</v>
      </c>
      <c r="L89" s="114" t="s">
        <v>37</v>
      </c>
      <c r="M89" s="114" t="s">
        <v>37</v>
      </c>
      <c r="N89" s="114" t="s">
        <v>37</v>
      </c>
      <c r="O89" s="114" t="s">
        <v>37</v>
      </c>
      <c r="P89" s="114" t="s">
        <v>37</v>
      </c>
      <c r="Q89" s="47" t="s">
        <v>37</v>
      </c>
      <c r="R89" s="130" t="s">
        <v>37</v>
      </c>
      <c r="S89" s="38"/>
      <c r="T89" s="38"/>
      <c r="U89" s="38"/>
    </row>
    <row r="90" spans="1:21" ht="24" x14ac:dyDescent="0.2">
      <c r="A90" s="237" t="s">
        <v>1638</v>
      </c>
      <c r="B90" s="269" t="s">
        <v>1637</v>
      </c>
      <c r="C90" s="264" t="s">
        <v>284</v>
      </c>
      <c r="D90" s="264">
        <v>1</v>
      </c>
      <c r="E90" s="285" t="s">
        <v>45</v>
      </c>
      <c r="F90" s="291">
        <f>SUM(F91:F97)</f>
        <v>0</v>
      </c>
      <c r="G90" s="292">
        <f t="shared" ref="G90:I90" si="1">SUM(G91:G97)</f>
        <v>71.400000000000006</v>
      </c>
      <c r="H90" s="292">
        <f t="shared" si="1"/>
        <v>71.400000000000006</v>
      </c>
      <c r="I90" s="292">
        <f t="shared" si="1"/>
        <v>71.400000000000006</v>
      </c>
      <c r="J90" s="238" t="s">
        <v>21</v>
      </c>
      <c r="K90" s="241" t="s">
        <v>1639</v>
      </c>
      <c r="L90" s="270" t="s">
        <v>1689</v>
      </c>
      <c r="M90" s="270" t="s">
        <v>124</v>
      </c>
      <c r="N90" s="315">
        <v>1500</v>
      </c>
      <c r="O90" s="315">
        <v>2000</v>
      </c>
      <c r="P90" s="315">
        <v>2500</v>
      </c>
      <c r="Q90" s="314" t="s">
        <v>21</v>
      </c>
      <c r="R90" s="268" t="e">
        <f>(G90-F90)/F90</f>
        <v>#DIV/0!</v>
      </c>
      <c r="S90" s="41" t="s">
        <v>1459</v>
      </c>
      <c r="T90" s="38"/>
      <c r="U90" s="38"/>
    </row>
    <row r="91" spans="1:21" ht="24" x14ac:dyDescent="0.2">
      <c r="A91" s="108"/>
      <c r="B91" s="261" t="s">
        <v>36</v>
      </c>
      <c r="C91" s="262" t="s">
        <v>37</v>
      </c>
      <c r="D91" s="262" t="s">
        <v>37</v>
      </c>
      <c r="E91" s="262" t="s">
        <v>37</v>
      </c>
      <c r="F91" s="258"/>
      <c r="G91" s="259">
        <v>71.400000000000006</v>
      </c>
      <c r="H91" s="259">
        <v>71.400000000000006</v>
      </c>
      <c r="I91" s="259">
        <v>71.400000000000006</v>
      </c>
      <c r="J91" s="112" t="s">
        <v>37</v>
      </c>
      <c r="K91" s="113" t="s">
        <v>37</v>
      </c>
      <c r="L91" s="114" t="s">
        <v>37</v>
      </c>
      <c r="M91" s="114" t="s">
        <v>37</v>
      </c>
      <c r="N91" s="114" t="s">
        <v>37</v>
      </c>
      <c r="O91" s="114" t="s">
        <v>37</v>
      </c>
      <c r="P91" s="114" t="s">
        <v>37</v>
      </c>
      <c r="Q91" s="47" t="s">
        <v>37</v>
      </c>
      <c r="R91" s="130" t="s">
        <v>37</v>
      </c>
      <c r="S91" s="38"/>
      <c r="T91" s="38"/>
      <c r="U91" s="38"/>
    </row>
    <row r="92" spans="1:21" ht="24" x14ac:dyDescent="0.2">
      <c r="A92" s="115"/>
      <c r="B92" s="109" t="s">
        <v>38</v>
      </c>
      <c r="C92" s="110" t="s">
        <v>37</v>
      </c>
      <c r="D92" s="110" t="s">
        <v>37</v>
      </c>
      <c r="E92" s="110" t="s">
        <v>37</v>
      </c>
      <c r="F92" s="256"/>
      <c r="G92" s="257"/>
      <c r="H92" s="257"/>
      <c r="I92" s="257"/>
      <c r="J92" s="112" t="s">
        <v>37</v>
      </c>
      <c r="K92" s="113" t="s">
        <v>37</v>
      </c>
      <c r="L92" s="114" t="s">
        <v>37</v>
      </c>
      <c r="M92" s="114" t="s">
        <v>37</v>
      </c>
      <c r="N92" s="114" t="s">
        <v>37</v>
      </c>
      <c r="O92" s="114" t="s">
        <v>37</v>
      </c>
      <c r="P92" s="114" t="s">
        <v>37</v>
      </c>
      <c r="Q92" s="47" t="s">
        <v>37</v>
      </c>
      <c r="R92" s="130" t="s">
        <v>37</v>
      </c>
      <c r="S92" s="38"/>
      <c r="T92" s="38"/>
      <c r="U92" s="38"/>
    </row>
    <row r="93" spans="1:21" x14ac:dyDescent="0.2">
      <c r="A93" s="115"/>
      <c r="B93" s="109" t="s">
        <v>39</v>
      </c>
      <c r="C93" s="110" t="s">
        <v>37</v>
      </c>
      <c r="D93" s="110" t="s">
        <v>37</v>
      </c>
      <c r="E93" s="110" t="s">
        <v>37</v>
      </c>
      <c r="F93" s="256"/>
      <c r="G93" s="257"/>
      <c r="H93" s="257"/>
      <c r="I93" s="257"/>
      <c r="J93" s="112" t="s">
        <v>37</v>
      </c>
      <c r="K93" s="113" t="s">
        <v>37</v>
      </c>
      <c r="L93" s="114" t="s">
        <v>37</v>
      </c>
      <c r="M93" s="114" t="s">
        <v>37</v>
      </c>
      <c r="N93" s="114" t="s">
        <v>37</v>
      </c>
      <c r="O93" s="114" t="s">
        <v>37</v>
      </c>
      <c r="P93" s="114" t="s">
        <v>37</v>
      </c>
      <c r="Q93" s="47" t="s">
        <v>37</v>
      </c>
      <c r="R93" s="130" t="s">
        <v>37</v>
      </c>
      <c r="S93" s="38"/>
      <c r="T93" s="38"/>
      <c r="U93" s="38"/>
    </row>
    <row r="94" spans="1:21" ht="24" x14ac:dyDescent="0.2">
      <c r="A94" s="115"/>
      <c r="B94" s="109" t="s">
        <v>40</v>
      </c>
      <c r="C94" s="110" t="s">
        <v>37</v>
      </c>
      <c r="D94" s="110" t="s">
        <v>37</v>
      </c>
      <c r="E94" s="110" t="s">
        <v>37</v>
      </c>
      <c r="F94" s="256"/>
      <c r="G94" s="257"/>
      <c r="H94" s="257"/>
      <c r="I94" s="257"/>
      <c r="J94" s="112" t="s">
        <v>37</v>
      </c>
      <c r="K94" s="113" t="s">
        <v>37</v>
      </c>
      <c r="L94" s="114" t="s">
        <v>37</v>
      </c>
      <c r="M94" s="114" t="s">
        <v>37</v>
      </c>
      <c r="N94" s="114" t="s">
        <v>37</v>
      </c>
      <c r="O94" s="114" t="s">
        <v>37</v>
      </c>
      <c r="P94" s="114" t="s">
        <v>37</v>
      </c>
      <c r="Q94" s="47" t="s">
        <v>37</v>
      </c>
      <c r="R94" s="130" t="s">
        <v>37</v>
      </c>
      <c r="S94" s="38"/>
      <c r="T94" s="38"/>
      <c r="U94" s="38"/>
    </row>
    <row r="95" spans="1:21" x14ac:dyDescent="0.2">
      <c r="A95" s="115"/>
      <c r="B95" s="109" t="s">
        <v>41</v>
      </c>
      <c r="C95" s="110" t="s">
        <v>37</v>
      </c>
      <c r="D95" s="110" t="s">
        <v>37</v>
      </c>
      <c r="E95" s="110" t="s">
        <v>37</v>
      </c>
      <c r="F95" s="256"/>
      <c r="G95" s="257"/>
      <c r="H95" s="257"/>
      <c r="I95" s="257"/>
      <c r="J95" s="112" t="s">
        <v>37</v>
      </c>
      <c r="K95" s="113" t="s">
        <v>37</v>
      </c>
      <c r="L95" s="114" t="s">
        <v>37</v>
      </c>
      <c r="M95" s="114" t="s">
        <v>37</v>
      </c>
      <c r="N95" s="114" t="s">
        <v>37</v>
      </c>
      <c r="O95" s="114" t="s">
        <v>37</v>
      </c>
      <c r="P95" s="114" t="s">
        <v>37</v>
      </c>
      <c r="Q95" s="47" t="s">
        <v>37</v>
      </c>
      <c r="R95" s="130" t="s">
        <v>37</v>
      </c>
      <c r="S95" s="38"/>
      <c r="T95" s="38"/>
      <c r="U95" s="38"/>
    </row>
    <row r="96" spans="1:21" x14ac:dyDescent="0.2">
      <c r="A96" s="115"/>
      <c r="B96" s="109" t="s">
        <v>42</v>
      </c>
      <c r="C96" s="110" t="s">
        <v>37</v>
      </c>
      <c r="D96" s="110" t="s">
        <v>37</v>
      </c>
      <c r="E96" s="110" t="s">
        <v>37</v>
      </c>
      <c r="F96" s="256"/>
      <c r="G96" s="257"/>
      <c r="H96" s="257"/>
      <c r="I96" s="257"/>
      <c r="J96" s="112" t="s">
        <v>37</v>
      </c>
      <c r="K96" s="113" t="s">
        <v>37</v>
      </c>
      <c r="L96" s="114" t="s">
        <v>37</v>
      </c>
      <c r="M96" s="114" t="s">
        <v>37</v>
      </c>
      <c r="N96" s="114" t="s">
        <v>37</v>
      </c>
      <c r="O96" s="114" t="s">
        <v>37</v>
      </c>
      <c r="P96" s="114" t="s">
        <v>37</v>
      </c>
      <c r="Q96" s="47" t="s">
        <v>37</v>
      </c>
      <c r="R96" s="130" t="s">
        <v>37</v>
      </c>
      <c r="S96" s="38"/>
      <c r="T96" s="38"/>
      <c r="U96" s="38"/>
    </row>
    <row r="97" spans="1:21" x14ac:dyDescent="0.2">
      <c r="A97" s="115"/>
      <c r="B97" s="109" t="s">
        <v>43</v>
      </c>
      <c r="C97" s="110" t="s">
        <v>37</v>
      </c>
      <c r="D97" s="110" t="s">
        <v>37</v>
      </c>
      <c r="E97" s="110" t="s">
        <v>37</v>
      </c>
      <c r="F97" s="256"/>
      <c r="G97" s="257"/>
      <c r="H97" s="257"/>
      <c r="I97" s="257"/>
      <c r="J97" s="112" t="s">
        <v>37</v>
      </c>
      <c r="K97" s="113" t="s">
        <v>37</v>
      </c>
      <c r="L97" s="114" t="s">
        <v>37</v>
      </c>
      <c r="M97" s="114" t="s">
        <v>37</v>
      </c>
      <c r="N97" s="114" t="s">
        <v>37</v>
      </c>
      <c r="O97" s="114" t="s">
        <v>37</v>
      </c>
      <c r="P97" s="114" t="s">
        <v>37</v>
      </c>
      <c r="Q97" s="47" t="s">
        <v>37</v>
      </c>
      <c r="R97" s="130" t="s">
        <v>37</v>
      </c>
      <c r="S97" s="38"/>
      <c r="T97" s="38"/>
      <c r="U97" s="38"/>
    </row>
    <row r="98" spans="1:21" ht="33.75" x14ac:dyDescent="0.2">
      <c r="A98" s="358" t="s">
        <v>705</v>
      </c>
      <c r="B98" s="360" t="s">
        <v>706</v>
      </c>
      <c r="C98" s="89"/>
      <c r="D98" s="89"/>
      <c r="E98" s="90"/>
      <c r="F98" s="362">
        <f>F101+F109+F117+F125+F133+F157+F141+F149</f>
        <v>490.7</v>
      </c>
      <c r="G98" s="336">
        <f>G101+G109+G117+G125+G133+G157+G141+G149</f>
        <v>387.1</v>
      </c>
      <c r="H98" s="336">
        <f t="shared" ref="H98:I98" si="2">H101+H109+H117+H125+H133+H157+H141+H149</f>
        <v>476.5</v>
      </c>
      <c r="I98" s="336">
        <f t="shared" si="2"/>
        <v>331.9</v>
      </c>
      <c r="J98" s="338" t="s">
        <v>21</v>
      </c>
      <c r="K98" s="133" t="s">
        <v>707</v>
      </c>
      <c r="L98" s="95" t="s">
        <v>708</v>
      </c>
      <c r="M98" s="96" t="s">
        <v>44</v>
      </c>
      <c r="N98" s="312" t="s">
        <v>709</v>
      </c>
      <c r="O98" s="312" t="s">
        <v>709</v>
      </c>
      <c r="P98" s="312" t="s">
        <v>710</v>
      </c>
      <c r="Q98" s="45" t="s">
        <v>711</v>
      </c>
      <c r="R98" s="340" t="s">
        <v>21</v>
      </c>
    </row>
    <row r="99" spans="1:21" ht="48" x14ac:dyDescent="0.2">
      <c r="A99" s="359"/>
      <c r="B99" s="361"/>
      <c r="C99" s="89"/>
      <c r="D99" s="89"/>
      <c r="E99" s="90"/>
      <c r="F99" s="386"/>
      <c r="G99" s="382"/>
      <c r="H99" s="382"/>
      <c r="I99" s="382"/>
      <c r="J99" s="339"/>
      <c r="K99" s="133" t="s">
        <v>712</v>
      </c>
      <c r="L99" s="95" t="s">
        <v>713</v>
      </c>
      <c r="M99" s="96" t="s">
        <v>124</v>
      </c>
      <c r="N99" s="312">
        <v>26</v>
      </c>
      <c r="O99" s="312">
        <v>26</v>
      </c>
      <c r="P99" s="312">
        <v>27</v>
      </c>
      <c r="Q99" s="45" t="s">
        <v>714</v>
      </c>
      <c r="R99" s="341"/>
    </row>
    <row r="100" spans="1:21" ht="33.75" x14ac:dyDescent="0.2">
      <c r="A100" s="359"/>
      <c r="B100" s="438"/>
      <c r="C100" s="98"/>
      <c r="D100" s="98"/>
      <c r="E100" s="99"/>
      <c r="F100" s="439"/>
      <c r="G100" s="436"/>
      <c r="H100" s="436"/>
      <c r="I100" s="436"/>
      <c r="J100" s="435"/>
      <c r="K100" s="133" t="s">
        <v>715</v>
      </c>
      <c r="L100" s="97" t="s">
        <v>716</v>
      </c>
      <c r="M100" s="96" t="s">
        <v>26</v>
      </c>
      <c r="N100" s="151">
        <v>27.2</v>
      </c>
      <c r="O100" s="151">
        <v>27.5</v>
      </c>
      <c r="P100" s="151">
        <v>28</v>
      </c>
      <c r="Q100" s="45" t="s">
        <v>717</v>
      </c>
      <c r="R100" s="473"/>
    </row>
    <row r="101" spans="1:21" ht="101.25" x14ac:dyDescent="0.2">
      <c r="A101" s="105" t="s">
        <v>1555</v>
      </c>
      <c r="B101" s="116" t="s">
        <v>1153</v>
      </c>
      <c r="C101" s="101" t="s">
        <v>718</v>
      </c>
      <c r="D101" s="101" t="s">
        <v>719</v>
      </c>
      <c r="E101" s="101" t="s">
        <v>720</v>
      </c>
      <c r="F101" s="102">
        <f>SUM(F102:F108)</f>
        <v>63</v>
      </c>
      <c r="G101" s="103">
        <f>SUM(G102:G108)</f>
        <v>70.5</v>
      </c>
      <c r="H101" s="103">
        <f>SUM(H102:H108)</f>
        <v>75.5</v>
      </c>
      <c r="I101" s="117">
        <f>SUM(I102:I108)</f>
        <v>80.5</v>
      </c>
      <c r="J101" s="118" t="s">
        <v>721</v>
      </c>
      <c r="K101" s="105" t="s">
        <v>722</v>
      </c>
      <c r="L101" s="106" t="s">
        <v>1690</v>
      </c>
      <c r="M101" s="107" t="s">
        <v>44</v>
      </c>
      <c r="N101" s="234" t="s">
        <v>723</v>
      </c>
      <c r="O101" s="234" t="s">
        <v>724</v>
      </c>
      <c r="P101" s="235" t="s">
        <v>724</v>
      </c>
      <c r="Q101" s="49" t="s">
        <v>725</v>
      </c>
      <c r="R101" s="129">
        <f>(G101-F101)/F101</f>
        <v>0.11904761904761904</v>
      </c>
      <c r="S101" s="41"/>
    </row>
    <row r="102" spans="1:21" ht="24" x14ac:dyDescent="0.2">
      <c r="A102" s="108"/>
      <c r="B102" s="109" t="s">
        <v>36</v>
      </c>
      <c r="C102" s="110" t="s">
        <v>37</v>
      </c>
      <c r="D102" s="110" t="s">
        <v>37</v>
      </c>
      <c r="E102" s="110" t="s">
        <v>37</v>
      </c>
      <c r="F102" s="236">
        <v>63</v>
      </c>
      <c r="G102" s="233">
        <v>70.5</v>
      </c>
      <c r="H102" s="233">
        <v>75.5</v>
      </c>
      <c r="I102" s="233">
        <v>80.5</v>
      </c>
      <c r="J102" s="112" t="s">
        <v>37</v>
      </c>
      <c r="K102" s="136" t="s">
        <v>37</v>
      </c>
      <c r="L102" s="114" t="s">
        <v>37</v>
      </c>
      <c r="M102" s="114" t="s">
        <v>37</v>
      </c>
      <c r="N102" s="114" t="s">
        <v>37</v>
      </c>
      <c r="O102" s="114" t="s">
        <v>37</v>
      </c>
      <c r="P102" s="114" t="s">
        <v>37</v>
      </c>
      <c r="Q102" s="47" t="s">
        <v>37</v>
      </c>
      <c r="R102" s="130" t="s">
        <v>37</v>
      </c>
      <c r="S102" s="41"/>
    </row>
    <row r="103" spans="1:21" ht="24" x14ac:dyDescent="0.2">
      <c r="A103" s="115"/>
      <c r="B103" s="109" t="s">
        <v>38</v>
      </c>
      <c r="C103" s="110" t="s">
        <v>37</v>
      </c>
      <c r="D103" s="110" t="s">
        <v>37</v>
      </c>
      <c r="E103" s="110" t="s">
        <v>37</v>
      </c>
      <c r="F103" s="110"/>
      <c r="G103" s="111"/>
      <c r="H103" s="111"/>
      <c r="I103" s="111"/>
      <c r="J103" s="112" t="s">
        <v>37</v>
      </c>
      <c r="K103" s="136" t="s">
        <v>37</v>
      </c>
      <c r="L103" s="114" t="s">
        <v>37</v>
      </c>
      <c r="M103" s="114" t="s">
        <v>37</v>
      </c>
      <c r="N103" s="114" t="s">
        <v>37</v>
      </c>
      <c r="O103" s="114" t="s">
        <v>37</v>
      </c>
      <c r="P103" s="114" t="s">
        <v>37</v>
      </c>
      <c r="Q103" s="47" t="s">
        <v>37</v>
      </c>
      <c r="R103" s="130" t="s">
        <v>37</v>
      </c>
    </row>
    <row r="104" spans="1:21" x14ac:dyDescent="0.2">
      <c r="A104" s="115"/>
      <c r="B104" s="109" t="s">
        <v>39</v>
      </c>
      <c r="C104" s="110" t="s">
        <v>37</v>
      </c>
      <c r="D104" s="110" t="s">
        <v>37</v>
      </c>
      <c r="E104" s="110" t="s">
        <v>37</v>
      </c>
      <c r="F104" s="110"/>
      <c r="G104" s="111"/>
      <c r="H104" s="111"/>
      <c r="I104" s="111"/>
      <c r="J104" s="112" t="s">
        <v>37</v>
      </c>
      <c r="K104" s="136" t="s">
        <v>37</v>
      </c>
      <c r="L104" s="114" t="s">
        <v>37</v>
      </c>
      <c r="M104" s="114" t="s">
        <v>37</v>
      </c>
      <c r="N104" s="114" t="s">
        <v>37</v>
      </c>
      <c r="O104" s="114" t="s">
        <v>37</v>
      </c>
      <c r="P104" s="114" t="s">
        <v>37</v>
      </c>
      <c r="Q104" s="47" t="s">
        <v>37</v>
      </c>
      <c r="R104" s="130" t="s">
        <v>37</v>
      </c>
    </row>
    <row r="105" spans="1:21" ht="24" x14ac:dyDescent="0.2">
      <c r="A105" s="115"/>
      <c r="B105" s="109" t="s">
        <v>40</v>
      </c>
      <c r="C105" s="110" t="s">
        <v>37</v>
      </c>
      <c r="D105" s="110" t="s">
        <v>37</v>
      </c>
      <c r="E105" s="110" t="s">
        <v>37</v>
      </c>
      <c r="F105" s="110"/>
      <c r="G105" s="111"/>
      <c r="H105" s="111"/>
      <c r="I105" s="111"/>
      <c r="J105" s="112" t="s">
        <v>37</v>
      </c>
      <c r="K105" s="136" t="s">
        <v>37</v>
      </c>
      <c r="L105" s="114" t="s">
        <v>37</v>
      </c>
      <c r="M105" s="114" t="s">
        <v>37</v>
      </c>
      <c r="N105" s="114" t="s">
        <v>37</v>
      </c>
      <c r="O105" s="114" t="s">
        <v>37</v>
      </c>
      <c r="P105" s="114" t="s">
        <v>37</v>
      </c>
      <c r="Q105" s="47" t="s">
        <v>37</v>
      </c>
      <c r="R105" s="130" t="s">
        <v>37</v>
      </c>
    </row>
    <row r="106" spans="1:21" x14ac:dyDescent="0.2">
      <c r="A106" s="115"/>
      <c r="B106" s="109" t="s">
        <v>41</v>
      </c>
      <c r="C106" s="110" t="s">
        <v>37</v>
      </c>
      <c r="D106" s="110" t="s">
        <v>37</v>
      </c>
      <c r="E106" s="110" t="s">
        <v>37</v>
      </c>
      <c r="F106" s="110"/>
      <c r="G106" s="111"/>
      <c r="H106" s="111"/>
      <c r="I106" s="111"/>
      <c r="J106" s="112" t="s">
        <v>37</v>
      </c>
      <c r="K106" s="136" t="s">
        <v>37</v>
      </c>
      <c r="L106" s="114" t="s">
        <v>37</v>
      </c>
      <c r="M106" s="114" t="s">
        <v>37</v>
      </c>
      <c r="N106" s="114" t="s">
        <v>37</v>
      </c>
      <c r="O106" s="114" t="s">
        <v>37</v>
      </c>
      <c r="P106" s="114" t="s">
        <v>37</v>
      </c>
      <c r="Q106" s="47" t="s">
        <v>37</v>
      </c>
      <c r="R106" s="130" t="s">
        <v>37</v>
      </c>
    </row>
    <row r="107" spans="1:21" x14ac:dyDescent="0.2">
      <c r="A107" s="115"/>
      <c r="B107" s="109" t="s">
        <v>42</v>
      </c>
      <c r="C107" s="110" t="s">
        <v>37</v>
      </c>
      <c r="D107" s="110" t="s">
        <v>37</v>
      </c>
      <c r="E107" s="110" t="s">
        <v>37</v>
      </c>
      <c r="F107" s="110"/>
      <c r="G107" s="111"/>
      <c r="H107" s="111"/>
      <c r="I107" s="111"/>
      <c r="J107" s="112" t="s">
        <v>37</v>
      </c>
      <c r="K107" s="136" t="s">
        <v>37</v>
      </c>
      <c r="L107" s="114" t="s">
        <v>37</v>
      </c>
      <c r="M107" s="114" t="s">
        <v>37</v>
      </c>
      <c r="N107" s="114" t="s">
        <v>37</v>
      </c>
      <c r="O107" s="114" t="s">
        <v>37</v>
      </c>
      <c r="P107" s="114" t="s">
        <v>37</v>
      </c>
      <c r="Q107" s="47" t="s">
        <v>37</v>
      </c>
      <c r="R107" s="130" t="s">
        <v>37</v>
      </c>
    </row>
    <row r="108" spans="1:21" x14ac:dyDescent="0.2">
      <c r="A108" s="115"/>
      <c r="B108" s="109" t="s">
        <v>43</v>
      </c>
      <c r="C108" s="110" t="s">
        <v>37</v>
      </c>
      <c r="D108" s="110" t="s">
        <v>37</v>
      </c>
      <c r="E108" s="110" t="s">
        <v>37</v>
      </c>
      <c r="F108" s="110"/>
      <c r="G108" s="111"/>
      <c r="H108" s="111"/>
      <c r="I108" s="111"/>
      <c r="J108" s="112" t="s">
        <v>37</v>
      </c>
      <c r="K108" s="136" t="s">
        <v>37</v>
      </c>
      <c r="L108" s="114" t="s">
        <v>37</v>
      </c>
      <c r="M108" s="114" t="s">
        <v>37</v>
      </c>
      <c r="N108" s="114" t="s">
        <v>37</v>
      </c>
      <c r="O108" s="114" t="s">
        <v>37</v>
      </c>
      <c r="P108" s="114" t="s">
        <v>37</v>
      </c>
      <c r="Q108" s="47" t="s">
        <v>37</v>
      </c>
      <c r="R108" s="130" t="s">
        <v>37</v>
      </c>
    </row>
    <row r="109" spans="1:21" ht="67.5" x14ac:dyDescent="0.2">
      <c r="A109" s="105" t="s">
        <v>768</v>
      </c>
      <c r="B109" s="116" t="s">
        <v>726</v>
      </c>
      <c r="C109" s="101" t="s">
        <v>727</v>
      </c>
      <c r="D109" s="101" t="s">
        <v>728</v>
      </c>
      <c r="E109" s="101" t="s">
        <v>729</v>
      </c>
      <c r="F109" s="102">
        <f>SUM(F110:F116)</f>
        <v>13.2</v>
      </c>
      <c r="G109" s="103">
        <f>SUM(G110:G116)</f>
        <v>16.600000000000001</v>
      </c>
      <c r="H109" s="103">
        <f>SUM(H110:H116)</f>
        <v>18</v>
      </c>
      <c r="I109" s="117">
        <f>SUM(I110:I116)</f>
        <v>20</v>
      </c>
      <c r="J109" s="118" t="s">
        <v>736</v>
      </c>
      <c r="K109" s="105" t="s">
        <v>730</v>
      </c>
      <c r="L109" s="106" t="s">
        <v>1697</v>
      </c>
      <c r="M109" s="107" t="s">
        <v>44</v>
      </c>
      <c r="N109" s="234" t="s">
        <v>731</v>
      </c>
      <c r="O109" s="235" t="s">
        <v>732</v>
      </c>
      <c r="P109" s="235" t="s">
        <v>733</v>
      </c>
      <c r="Q109" s="49" t="s">
        <v>1160</v>
      </c>
      <c r="R109" s="129">
        <f>(G109-F109)/F109</f>
        <v>0.25757575757575774</v>
      </c>
    </row>
    <row r="110" spans="1:21" ht="24" x14ac:dyDescent="0.2">
      <c r="A110" s="108"/>
      <c r="B110" s="109" t="s">
        <v>36</v>
      </c>
      <c r="C110" s="110" t="s">
        <v>37</v>
      </c>
      <c r="D110" s="110" t="s">
        <v>37</v>
      </c>
      <c r="E110" s="110" t="s">
        <v>37</v>
      </c>
      <c r="F110" s="195">
        <v>13.2</v>
      </c>
      <c r="G110" s="233">
        <v>16.600000000000001</v>
      </c>
      <c r="H110" s="233">
        <v>18</v>
      </c>
      <c r="I110" s="233">
        <v>20</v>
      </c>
      <c r="J110" s="112" t="s">
        <v>37</v>
      </c>
      <c r="K110" s="136" t="s">
        <v>37</v>
      </c>
      <c r="L110" s="114" t="s">
        <v>37</v>
      </c>
      <c r="M110" s="114" t="s">
        <v>37</v>
      </c>
      <c r="N110" s="114" t="s">
        <v>37</v>
      </c>
      <c r="O110" s="114" t="s">
        <v>37</v>
      </c>
      <c r="P110" s="114" t="s">
        <v>37</v>
      </c>
      <c r="Q110" s="47" t="s">
        <v>37</v>
      </c>
      <c r="R110" s="130" t="s">
        <v>37</v>
      </c>
    </row>
    <row r="111" spans="1:21" ht="24" x14ac:dyDescent="0.2">
      <c r="A111" s="115"/>
      <c r="B111" s="109" t="s">
        <v>38</v>
      </c>
      <c r="C111" s="110" t="s">
        <v>37</v>
      </c>
      <c r="D111" s="110" t="s">
        <v>37</v>
      </c>
      <c r="E111" s="110" t="s">
        <v>37</v>
      </c>
      <c r="F111" s="195"/>
      <c r="G111" s="111"/>
      <c r="H111" s="111"/>
      <c r="I111" s="111"/>
      <c r="J111" s="112" t="s">
        <v>37</v>
      </c>
      <c r="K111" s="136" t="s">
        <v>37</v>
      </c>
      <c r="L111" s="114" t="s">
        <v>37</v>
      </c>
      <c r="M111" s="114" t="s">
        <v>37</v>
      </c>
      <c r="N111" s="114" t="s">
        <v>37</v>
      </c>
      <c r="O111" s="114" t="s">
        <v>37</v>
      </c>
      <c r="P111" s="114" t="s">
        <v>37</v>
      </c>
      <c r="Q111" s="47" t="s">
        <v>37</v>
      </c>
      <c r="R111" s="130" t="s">
        <v>37</v>
      </c>
    </row>
    <row r="112" spans="1:21" x14ac:dyDescent="0.2">
      <c r="A112" s="115"/>
      <c r="B112" s="109" t="s">
        <v>39</v>
      </c>
      <c r="C112" s="110" t="s">
        <v>37</v>
      </c>
      <c r="D112" s="110" t="s">
        <v>37</v>
      </c>
      <c r="E112" s="110" t="s">
        <v>37</v>
      </c>
      <c r="F112" s="195"/>
      <c r="G112" s="111"/>
      <c r="H112" s="111"/>
      <c r="I112" s="111"/>
      <c r="J112" s="112" t="s">
        <v>37</v>
      </c>
      <c r="K112" s="136" t="s">
        <v>37</v>
      </c>
      <c r="L112" s="114" t="s">
        <v>37</v>
      </c>
      <c r="M112" s="114" t="s">
        <v>37</v>
      </c>
      <c r="N112" s="114" t="s">
        <v>37</v>
      </c>
      <c r="O112" s="114" t="s">
        <v>37</v>
      </c>
      <c r="P112" s="114" t="s">
        <v>37</v>
      </c>
      <c r="Q112" s="47" t="s">
        <v>37</v>
      </c>
      <c r="R112" s="130" t="s">
        <v>37</v>
      </c>
    </row>
    <row r="113" spans="1:21" ht="24" x14ac:dyDescent="0.2">
      <c r="A113" s="115"/>
      <c r="B113" s="109" t="s">
        <v>40</v>
      </c>
      <c r="C113" s="110" t="s">
        <v>37</v>
      </c>
      <c r="D113" s="110" t="s">
        <v>37</v>
      </c>
      <c r="E113" s="110" t="s">
        <v>37</v>
      </c>
      <c r="F113" s="195"/>
      <c r="G113" s="111"/>
      <c r="H113" s="111"/>
      <c r="I113" s="111"/>
      <c r="J113" s="112" t="s">
        <v>37</v>
      </c>
      <c r="K113" s="136" t="s">
        <v>37</v>
      </c>
      <c r="L113" s="114" t="s">
        <v>37</v>
      </c>
      <c r="M113" s="114" t="s">
        <v>37</v>
      </c>
      <c r="N113" s="114" t="s">
        <v>37</v>
      </c>
      <c r="O113" s="114" t="s">
        <v>37</v>
      </c>
      <c r="P113" s="114" t="s">
        <v>37</v>
      </c>
      <c r="Q113" s="47" t="s">
        <v>37</v>
      </c>
      <c r="R113" s="130" t="s">
        <v>37</v>
      </c>
    </row>
    <row r="114" spans="1:21" x14ac:dyDescent="0.2">
      <c r="A114" s="115"/>
      <c r="B114" s="109" t="s">
        <v>41</v>
      </c>
      <c r="C114" s="110" t="s">
        <v>37</v>
      </c>
      <c r="D114" s="110" t="s">
        <v>37</v>
      </c>
      <c r="E114" s="110" t="s">
        <v>37</v>
      </c>
      <c r="F114" s="195"/>
      <c r="G114" s="111"/>
      <c r="H114" s="111"/>
      <c r="I114" s="111"/>
      <c r="J114" s="112" t="s">
        <v>37</v>
      </c>
      <c r="K114" s="136" t="s">
        <v>37</v>
      </c>
      <c r="L114" s="114" t="s">
        <v>37</v>
      </c>
      <c r="M114" s="114" t="s">
        <v>37</v>
      </c>
      <c r="N114" s="114" t="s">
        <v>37</v>
      </c>
      <c r="O114" s="114" t="s">
        <v>37</v>
      </c>
      <c r="P114" s="114" t="s">
        <v>37</v>
      </c>
      <c r="Q114" s="47" t="s">
        <v>37</v>
      </c>
      <c r="R114" s="130" t="s">
        <v>37</v>
      </c>
    </row>
    <row r="115" spans="1:21" x14ac:dyDescent="0.2">
      <c r="A115" s="115"/>
      <c r="B115" s="109" t="s">
        <v>42</v>
      </c>
      <c r="C115" s="110" t="s">
        <v>37</v>
      </c>
      <c r="D115" s="110" t="s">
        <v>37</v>
      </c>
      <c r="E115" s="110" t="s">
        <v>37</v>
      </c>
      <c r="F115" s="195"/>
      <c r="G115" s="111"/>
      <c r="H115" s="111"/>
      <c r="I115" s="111"/>
      <c r="J115" s="112" t="s">
        <v>37</v>
      </c>
      <c r="K115" s="136" t="s">
        <v>37</v>
      </c>
      <c r="L115" s="114" t="s">
        <v>37</v>
      </c>
      <c r="M115" s="114" t="s">
        <v>37</v>
      </c>
      <c r="N115" s="114" t="s">
        <v>37</v>
      </c>
      <c r="O115" s="114" t="s">
        <v>37</v>
      </c>
      <c r="P115" s="114" t="s">
        <v>37</v>
      </c>
      <c r="Q115" s="47" t="s">
        <v>37</v>
      </c>
      <c r="R115" s="130" t="s">
        <v>37</v>
      </c>
    </row>
    <row r="116" spans="1:21" x14ac:dyDescent="0.2">
      <c r="A116" s="115"/>
      <c r="B116" s="109" t="s">
        <v>43</v>
      </c>
      <c r="C116" s="110" t="s">
        <v>37</v>
      </c>
      <c r="D116" s="110" t="s">
        <v>37</v>
      </c>
      <c r="E116" s="110" t="s">
        <v>37</v>
      </c>
      <c r="F116" s="195"/>
      <c r="G116" s="111"/>
      <c r="H116" s="111"/>
      <c r="I116" s="111"/>
      <c r="J116" s="112" t="s">
        <v>37</v>
      </c>
      <c r="K116" s="136" t="s">
        <v>37</v>
      </c>
      <c r="L116" s="114" t="s">
        <v>37</v>
      </c>
      <c r="M116" s="114" t="s">
        <v>37</v>
      </c>
      <c r="N116" s="114" t="s">
        <v>37</v>
      </c>
      <c r="O116" s="114" t="s">
        <v>37</v>
      </c>
      <c r="P116" s="114" t="s">
        <v>37</v>
      </c>
      <c r="Q116" s="47" t="s">
        <v>37</v>
      </c>
      <c r="R116" s="130" t="s">
        <v>37</v>
      </c>
    </row>
    <row r="117" spans="1:21" ht="48" x14ac:dyDescent="0.2">
      <c r="A117" s="119" t="s">
        <v>1152</v>
      </c>
      <c r="B117" s="116" t="s">
        <v>734</v>
      </c>
      <c r="C117" s="101" t="s">
        <v>735</v>
      </c>
      <c r="D117" s="101" t="s">
        <v>728</v>
      </c>
      <c r="E117" s="101" t="s">
        <v>729</v>
      </c>
      <c r="F117" s="102">
        <f>SUM(F118:F124)</f>
        <v>0</v>
      </c>
      <c r="G117" s="103">
        <f>SUM(G118:G124)</f>
        <v>5</v>
      </c>
      <c r="H117" s="103">
        <f>SUM(H118:H124)</f>
        <v>5</v>
      </c>
      <c r="I117" s="117">
        <f>SUM(I118:I124)</f>
        <v>5</v>
      </c>
      <c r="J117" s="118" t="s">
        <v>1161</v>
      </c>
      <c r="K117" s="105" t="s">
        <v>737</v>
      </c>
      <c r="L117" s="106" t="s">
        <v>1691</v>
      </c>
      <c r="M117" s="107" t="s">
        <v>44</v>
      </c>
      <c r="N117" s="234" t="s">
        <v>52</v>
      </c>
      <c r="O117" s="234" t="s">
        <v>52</v>
      </c>
      <c r="P117" s="235" t="s">
        <v>52</v>
      </c>
      <c r="Q117" s="49" t="s">
        <v>1162</v>
      </c>
      <c r="R117" s="129" t="e">
        <f>(G117-F117)/F117</f>
        <v>#DIV/0!</v>
      </c>
      <c r="S117" s="459"/>
      <c r="T117" s="459"/>
      <c r="U117" s="459"/>
    </row>
    <row r="118" spans="1:21" ht="24" x14ac:dyDescent="0.2">
      <c r="A118" s="108"/>
      <c r="B118" s="109" t="s">
        <v>36</v>
      </c>
      <c r="C118" s="110" t="s">
        <v>37</v>
      </c>
      <c r="D118" s="110" t="s">
        <v>37</v>
      </c>
      <c r="E118" s="110" t="s">
        <v>37</v>
      </c>
      <c r="F118" s="110"/>
      <c r="G118" s="111">
        <v>5</v>
      </c>
      <c r="H118" s="111">
        <v>5</v>
      </c>
      <c r="I118" s="111">
        <v>5</v>
      </c>
      <c r="J118" s="112" t="s">
        <v>37</v>
      </c>
      <c r="K118" s="136" t="s">
        <v>37</v>
      </c>
      <c r="L118" s="114" t="s">
        <v>37</v>
      </c>
      <c r="M118" s="114" t="s">
        <v>37</v>
      </c>
      <c r="N118" s="114" t="s">
        <v>37</v>
      </c>
      <c r="O118" s="114" t="s">
        <v>37</v>
      </c>
      <c r="P118" s="114" t="s">
        <v>37</v>
      </c>
      <c r="Q118" s="47" t="s">
        <v>37</v>
      </c>
      <c r="R118" s="130" t="s">
        <v>37</v>
      </c>
    </row>
    <row r="119" spans="1:21" ht="24" x14ac:dyDescent="0.2">
      <c r="A119" s="115"/>
      <c r="B119" s="109" t="s">
        <v>38</v>
      </c>
      <c r="C119" s="110" t="s">
        <v>37</v>
      </c>
      <c r="D119" s="110" t="s">
        <v>37</v>
      </c>
      <c r="E119" s="110" t="s">
        <v>37</v>
      </c>
      <c r="F119" s="110"/>
      <c r="G119" s="111"/>
      <c r="H119" s="111"/>
      <c r="I119" s="111"/>
      <c r="J119" s="112" t="s">
        <v>37</v>
      </c>
      <c r="K119" s="136" t="s">
        <v>37</v>
      </c>
      <c r="L119" s="114" t="s">
        <v>37</v>
      </c>
      <c r="M119" s="114" t="s">
        <v>37</v>
      </c>
      <c r="N119" s="114" t="s">
        <v>37</v>
      </c>
      <c r="O119" s="114" t="s">
        <v>37</v>
      </c>
      <c r="P119" s="114" t="s">
        <v>37</v>
      </c>
      <c r="Q119" s="47" t="s">
        <v>37</v>
      </c>
      <c r="R119" s="130" t="s">
        <v>37</v>
      </c>
    </row>
    <row r="120" spans="1:21" x14ac:dyDescent="0.2">
      <c r="A120" s="115"/>
      <c r="B120" s="109" t="s">
        <v>39</v>
      </c>
      <c r="C120" s="110" t="s">
        <v>37</v>
      </c>
      <c r="D120" s="110" t="s">
        <v>37</v>
      </c>
      <c r="E120" s="110" t="s">
        <v>37</v>
      </c>
      <c r="F120" s="110"/>
      <c r="G120" s="111"/>
      <c r="H120" s="111"/>
      <c r="I120" s="111"/>
      <c r="J120" s="112" t="s">
        <v>37</v>
      </c>
      <c r="K120" s="136" t="s">
        <v>37</v>
      </c>
      <c r="L120" s="114" t="s">
        <v>37</v>
      </c>
      <c r="M120" s="114" t="s">
        <v>37</v>
      </c>
      <c r="N120" s="114" t="s">
        <v>37</v>
      </c>
      <c r="O120" s="114" t="s">
        <v>37</v>
      </c>
      <c r="P120" s="114" t="s">
        <v>37</v>
      </c>
      <c r="Q120" s="47" t="s">
        <v>37</v>
      </c>
      <c r="R120" s="130" t="s">
        <v>37</v>
      </c>
    </row>
    <row r="121" spans="1:21" ht="24" x14ac:dyDescent="0.2">
      <c r="A121" s="115"/>
      <c r="B121" s="109" t="s">
        <v>40</v>
      </c>
      <c r="C121" s="110" t="s">
        <v>37</v>
      </c>
      <c r="D121" s="110" t="s">
        <v>37</v>
      </c>
      <c r="E121" s="110" t="s">
        <v>37</v>
      </c>
      <c r="F121" s="110"/>
      <c r="G121" s="111"/>
      <c r="H121" s="111"/>
      <c r="I121" s="111"/>
      <c r="J121" s="112" t="s">
        <v>37</v>
      </c>
      <c r="K121" s="136" t="s">
        <v>37</v>
      </c>
      <c r="L121" s="114" t="s">
        <v>37</v>
      </c>
      <c r="M121" s="114" t="s">
        <v>37</v>
      </c>
      <c r="N121" s="114" t="s">
        <v>37</v>
      </c>
      <c r="O121" s="114" t="s">
        <v>37</v>
      </c>
      <c r="P121" s="114" t="s">
        <v>37</v>
      </c>
      <c r="Q121" s="47" t="s">
        <v>37</v>
      </c>
      <c r="R121" s="130" t="s">
        <v>37</v>
      </c>
    </row>
    <row r="122" spans="1:21" x14ac:dyDescent="0.2">
      <c r="A122" s="115"/>
      <c r="B122" s="109" t="s">
        <v>41</v>
      </c>
      <c r="C122" s="110" t="s">
        <v>37</v>
      </c>
      <c r="D122" s="110" t="s">
        <v>37</v>
      </c>
      <c r="E122" s="110" t="s">
        <v>37</v>
      </c>
      <c r="F122" s="110"/>
      <c r="G122" s="111"/>
      <c r="H122" s="111"/>
      <c r="I122" s="111"/>
      <c r="J122" s="112" t="s">
        <v>37</v>
      </c>
      <c r="K122" s="136" t="s">
        <v>37</v>
      </c>
      <c r="L122" s="114" t="s">
        <v>37</v>
      </c>
      <c r="M122" s="114" t="s">
        <v>37</v>
      </c>
      <c r="N122" s="114" t="s">
        <v>37</v>
      </c>
      <c r="O122" s="114" t="s">
        <v>37</v>
      </c>
      <c r="P122" s="114" t="s">
        <v>37</v>
      </c>
      <c r="Q122" s="47" t="s">
        <v>37</v>
      </c>
      <c r="R122" s="130" t="s">
        <v>37</v>
      </c>
    </row>
    <row r="123" spans="1:21" x14ac:dyDescent="0.2">
      <c r="A123" s="115"/>
      <c r="B123" s="109" t="s">
        <v>42</v>
      </c>
      <c r="C123" s="110" t="s">
        <v>37</v>
      </c>
      <c r="D123" s="110" t="s">
        <v>37</v>
      </c>
      <c r="E123" s="110" t="s">
        <v>37</v>
      </c>
      <c r="F123" s="110"/>
      <c r="G123" s="111"/>
      <c r="H123" s="111"/>
      <c r="I123" s="111"/>
      <c r="J123" s="112" t="s">
        <v>37</v>
      </c>
      <c r="K123" s="136" t="s">
        <v>37</v>
      </c>
      <c r="L123" s="114" t="s">
        <v>37</v>
      </c>
      <c r="M123" s="114" t="s">
        <v>37</v>
      </c>
      <c r="N123" s="114" t="s">
        <v>37</v>
      </c>
      <c r="O123" s="114" t="s">
        <v>37</v>
      </c>
      <c r="P123" s="114" t="s">
        <v>37</v>
      </c>
      <c r="Q123" s="47" t="s">
        <v>37</v>
      </c>
      <c r="R123" s="130" t="s">
        <v>37</v>
      </c>
    </row>
    <row r="124" spans="1:21" x14ac:dyDescent="0.2">
      <c r="A124" s="115"/>
      <c r="B124" s="109" t="s">
        <v>43</v>
      </c>
      <c r="C124" s="110" t="s">
        <v>37</v>
      </c>
      <c r="D124" s="110" t="s">
        <v>37</v>
      </c>
      <c r="E124" s="110" t="s">
        <v>37</v>
      </c>
      <c r="F124" s="110"/>
      <c r="G124" s="111"/>
      <c r="H124" s="111"/>
      <c r="I124" s="111"/>
      <c r="J124" s="112" t="s">
        <v>37</v>
      </c>
      <c r="K124" s="136" t="s">
        <v>37</v>
      </c>
      <c r="L124" s="114" t="s">
        <v>37</v>
      </c>
      <c r="M124" s="114" t="s">
        <v>37</v>
      </c>
      <c r="N124" s="114" t="s">
        <v>37</v>
      </c>
      <c r="O124" s="114" t="s">
        <v>37</v>
      </c>
      <c r="P124" s="114" t="s">
        <v>37</v>
      </c>
      <c r="Q124" s="47" t="s">
        <v>37</v>
      </c>
      <c r="R124" s="130" t="s">
        <v>37</v>
      </c>
    </row>
    <row r="125" spans="1:21" ht="67.5" x14ac:dyDescent="0.2">
      <c r="A125" s="105" t="s">
        <v>773</v>
      </c>
      <c r="B125" s="116" t="s">
        <v>738</v>
      </c>
      <c r="C125" s="101" t="s">
        <v>739</v>
      </c>
      <c r="D125" s="101" t="s">
        <v>740</v>
      </c>
      <c r="E125" s="101" t="s">
        <v>741</v>
      </c>
      <c r="F125" s="102">
        <f>SUM(F126:F132)</f>
        <v>30</v>
      </c>
      <c r="G125" s="103">
        <f>SUM(G126:G132)</f>
        <v>36</v>
      </c>
      <c r="H125" s="103">
        <f>SUM(H126:H132)</f>
        <v>38</v>
      </c>
      <c r="I125" s="117">
        <f>SUM(I126:I132)</f>
        <v>40</v>
      </c>
      <c r="J125" s="118" t="s">
        <v>736</v>
      </c>
      <c r="K125" s="105" t="s">
        <v>1480</v>
      </c>
      <c r="L125" s="106" t="s">
        <v>1692</v>
      </c>
      <c r="M125" s="107" t="s">
        <v>44</v>
      </c>
      <c r="N125" s="234" t="s">
        <v>742</v>
      </c>
      <c r="O125" s="234" t="s">
        <v>743</v>
      </c>
      <c r="P125" s="235" t="s">
        <v>744</v>
      </c>
      <c r="Q125" s="49" t="s">
        <v>1160</v>
      </c>
      <c r="R125" s="129">
        <f>(G125-F125)/F125</f>
        <v>0.2</v>
      </c>
      <c r="S125" s="459"/>
      <c r="T125" s="459"/>
      <c r="U125" s="459"/>
    </row>
    <row r="126" spans="1:21" ht="24" x14ac:dyDescent="0.2">
      <c r="A126" s="108"/>
      <c r="B126" s="109" t="s">
        <v>36</v>
      </c>
      <c r="C126" s="110" t="s">
        <v>37</v>
      </c>
      <c r="D126" s="110" t="s">
        <v>37</v>
      </c>
      <c r="E126" s="110" t="s">
        <v>37</v>
      </c>
      <c r="F126" s="110"/>
      <c r="G126" s="111"/>
      <c r="H126" s="111"/>
      <c r="I126" s="111"/>
      <c r="J126" s="112" t="s">
        <v>37</v>
      </c>
      <c r="K126" s="136" t="s">
        <v>37</v>
      </c>
      <c r="L126" s="114" t="s">
        <v>37</v>
      </c>
      <c r="M126" s="114" t="s">
        <v>37</v>
      </c>
      <c r="N126" s="114" t="s">
        <v>37</v>
      </c>
      <c r="O126" s="114" t="s">
        <v>37</v>
      </c>
      <c r="P126" s="114" t="s">
        <v>37</v>
      </c>
      <c r="Q126" s="47" t="s">
        <v>37</v>
      </c>
      <c r="R126" s="130" t="s">
        <v>37</v>
      </c>
    </row>
    <row r="127" spans="1:21" ht="24" x14ac:dyDescent="0.2">
      <c r="A127" s="115"/>
      <c r="B127" s="109" t="s">
        <v>38</v>
      </c>
      <c r="C127" s="110" t="s">
        <v>37</v>
      </c>
      <c r="D127" s="110" t="s">
        <v>37</v>
      </c>
      <c r="E127" s="110" t="s">
        <v>37</v>
      </c>
      <c r="F127" s="110"/>
      <c r="G127" s="111"/>
      <c r="H127" s="111"/>
      <c r="I127" s="111"/>
      <c r="J127" s="112" t="s">
        <v>37</v>
      </c>
      <c r="K127" s="136" t="s">
        <v>37</v>
      </c>
      <c r="L127" s="114" t="s">
        <v>37</v>
      </c>
      <c r="M127" s="114" t="s">
        <v>37</v>
      </c>
      <c r="N127" s="114" t="s">
        <v>37</v>
      </c>
      <c r="O127" s="114" t="s">
        <v>37</v>
      </c>
      <c r="P127" s="114" t="s">
        <v>37</v>
      </c>
      <c r="Q127" s="47" t="s">
        <v>37</v>
      </c>
      <c r="R127" s="130" t="s">
        <v>37</v>
      </c>
    </row>
    <row r="128" spans="1:21" x14ac:dyDescent="0.2">
      <c r="A128" s="115"/>
      <c r="B128" s="109" t="s">
        <v>39</v>
      </c>
      <c r="C128" s="110" t="s">
        <v>37</v>
      </c>
      <c r="D128" s="110" t="s">
        <v>37</v>
      </c>
      <c r="E128" s="110" t="s">
        <v>37</v>
      </c>
      <c r="F128" s="110">
        <v>30</v>
      </c>
      <c r="G128" s="111">
        <v>36</v>
      </c>
      <c r="H128" s="111">
        <v>38</v>
      </c>
      <c r="I128" s="111">
        <v>40</v>
      </c>
      <c r="J128" s="112" t="s">
        <v>37</v>
      </c>
      <c r="K128" s="136" t="s">
        <v>37</v>
      </c>
      <c r="L128" s="114" t="s">
        <v>37</v>
      </c>
      <c r="M128" s="114" t="s">
        <v>37</v>
      </c>
      <c r="N128" s="114" t="s">
        <v>37</v>
      </c>
      <c r="O128" s="114" t="s">
        <v>37</v>
      </c>
      <c r="P128" s="114" t="s">
        <v>37</v>
      </c>
      <c r="Q128" s="47" t="s">
        <v>37</v>
      </c>
      <c r="R128" s="130" t="s">
        <v>37</v>
      </c>
    </row>
    <row r="129" spans="1:21" ht="24" x14ac:dyDescent="0.2">
      <c r="A129" s="115"/>
      <c r="B129" s="109" t="s">
        <v>40</v>
      </c>
      <c r="C129" s="110" t="s">
        <v>37</v>
      </c>
      <c r="D129" s="110" t="s">
        <v>37</v>
      </c>
      <c r="E129" s="110" t="s">
        <v>37</v>
      </c>
      <c r="F129" s="110"/>
      <c r="G129" s="111"/>
      <c r="H129" s="111"/>
      <c r="I129" s="111"/>
      <c r="J129" s="112" t="s">
        <v>37</v>
      </c>
      <c r="K129" s="136" t="s">
        <v>37</v>
      </c>
      <c r="L129" s="114" t="s">
        <v>37</v>
      </c>
      <c r="M129" s="114" t="s">
        <v>37</v>
      </c>
      <c r="N129" s="114" t="s">
        <v>37</v>
      </c>
      <c r="O129" s="114" t="s">
        <v>37</v>
      </c>
      <c r="P129" s="114" t="s">
        <v>37</v>
      </c>
      <c r="Q129" s="47" t="s">
        <v>37</v>
      </c>
      <c r="R129" s="130" t="s">
        <v>37</v>
      </c>
    </row>
    <row r="130" spans="1:21" x14ac:dyDescent="0.2">
      <c r="A130" s="115"/>
      <c r="B130" s="109" t="s">
        <v>41</v>
      </c>
      <c r="C130" s="110" t="s">
        <v>37</v>
      </c>
      <c r="D130" s="110" t="s">
        <v>37</v>
      </c>
      <c r="E130" s="110" t="s">
        <v>37</v>
      </c>
      <c r="F130" s="110"/>
      <c r="G130" s="111"/>
      <c r="H130" s="111"/>
      <c r="I130" s="111"/>
      <c r="J130" s="112" t="s">
        <v>37</v>
      </c>
      <c r="K130" s="136" t="s">
        <v>37</v>
      </c>
      <c r="L130" s="114" t="s">
        <v>37</v>
      </c>
      <c r="M130" s="114" t="s">
        <v>37</v>
      </c>
      <c r="N130" s="114" t="s">
        <v>37</v>
      </c>
      <c r="O130" s="114" t="s">
        <v>37</v>
      </c>
      <c r="P130" s="114" t="s">
        <v>37</v>
      </c>
      <c r="Q130" s="47" t="s">
        <v>37</v>
      </c>
      <c r="R130" s="130" t="s">
        <v>37</v>
      </c>
    </row>
    <row r="131" spans="1:21" x14ac:dyDescent="0.2">
      <c r="A131" s="115"/>
      <c r="B131" s="109" t="s">
        <v>42</v>
      </c>
      <c r="C131" s="110" t="s">
        <v>37</v>
      </c>
      <c r="D131" s="110" t="s">
        <v>37</v>
      </c>
      <c r="E131" s="110" t="s">
        <v>37</v>
      </c>
      <c r="F131" s="110"/>
      <c r="H131" s="111"/>
      <c r="I131" s="111"/>
      <c r="J131" s="112" t="s">
        <v>37</v>
      </c>
      <c r="K131" s="136" t="s">
        <v>37</v>
      </c>
      <c r="L131" s="114" t="s">
        <v>37</v>
      </c>
      <c r="M131" s="114" t="s">
        <v>37</v>
      </c>
      <c r="N131" s="114" t="s">
        <v>37</v>
      </c>
      <c r="O131" s="114" t="s">
        <v>37</v>
      </c>
      <c r="P131" s="114" t="s">
        <v>37</v>
      </c>
      <c r="Q131" s="47" t="s">
        <v>37</v>
      </c>
      <c r="R131" s="130" t="s">
        <v>37</v>
      </c>
    </row>
    <row r="132" spans="1:21" x14ac:dyDescent="0.2">
      <c r="A132" s="115"/>
      <c r="B132" s="109" t="s">
        <v>43</v>
      </c>
      <c r="C132" s="110" t="s">
        <v>37</v>
      </c>
      <c r="D132" s="110" t="s">
        <v>37</v>
      </c>
      <c r="E132" s="110" t="s">
        <v>37</v>
      </c>
      <c r="F132" s="110"/>
      <c r="G132" s="111"/>
      <c r="H132" s="111"/>
      <c r="I132" s="111"/>
      <c r="J132" s="112" t="s">
        <v>37</v>
      </c>
      <c r="K132" s="136" t="s">
        <v>37</v>
      </c>
      <c r="L132" s="114" t="s">
        <v>37</v>
      </c>
      <c r="M132" s="114" t="s">
        <v>37</v>
      </c>
      <c r="N132" s="114" t="s">
        <v>37</v>
      </c>
      <c r="O132" s="114" t="s">
        <v>37</v>
      </c>
      <c r="P132" s="114" t="s">
        <v>37</v>
      </c>
      <c r="Q132" s="47" t="s">
        <v>37</v>
      </c>
      <c r="R132" s="130" t="s">
        <v>37</v>
      </c>
    </row>
    <row r="133" spans="1:21" ht="48" x14ac:dyDescent="0.2">
      <c r="A133" s="105" t="s">
        <v>1155</v>
      </c>
      <c r="B133" s="116" t="s">
        <v>1154</v>
      </c>
      <c r="C133" s="101" t="s">
        <v>745</v>
      </c>
      <c r="D133" s="101">
        <v>1</v>
      </c>
      <c r="E133" s="101" t="s">
        <v>741</v>
      </c>
      <c r="F133" s="102">
        <f>SUM(F134:F140)</f>
        <v>7</v>
      </c>
      <c r="G133" s="103">
        <f>SUM(G134:G140)</f>
        <v>22</v>
      </c>
      <c r="H133" s="103">
        <f>SUM(H134:H140)</f>
        <v>15</v>
      </c>
      <c r="I133" s="117">
        <f>SUM(I134:I140)</f>
        <v>15</v>
      </c>
      <c r="J133" s="118" t="s">
        <v>746</v>
      </c>
      <c r="K133" s="105" t="s">
        <v>747</v>
      </c>
      <c r="L133" s="106" t="s">
        <v>748</v>
      </c>
      <c r="M133" s="107" t="s">
        <v>44</v>
      </c>
      <c r="N133" s="234" t="s">
        <v>162</v>
      </c>
      <c r="O133" s="234" t="s">
        <v>52</v>
      </c>
      <c r="P133" s="235" t="s">
        <v>52</v>
      </c>
      <c r="Q133" s="49" t="s">
        <v>749</v>
      </c>
      <c r="R133" s="129">
        <f>(G133-F133)/F133</f>
        <v>2.1428571428571428</v>
      </c>
      <c r="S133" s="459"/>
      <c r="T133" s="459"/>
      <c r="U133" s="459"/>
    </row>
    <row r="134" spans="1:21" ht="24" x14ac:dyDescent="0.2">
      <c r="A134" s="108"/>
      <c r="B134" s="109" t="s">
        <v>36</v>
      </c>
      <c r="C134" s="110" t="s">
        <v>37</v>
      </c>
      <c r="D134" s="110" t="s">
        <v>37</v>
      </c>
      <c r="E134" s="110" t="s">
        <v>37</v>
      </c>
      <c r="F134" s="110">
        <v>7</v>
      </c>
      <c r="G134" s="111">
        <v>22</v>
      </c>
      <c r="H134" s="111">
        <v>15</v>
      </c>
      <c r="I134" s="111">
        <v>15</v>
      </c>
      <c r="J134" s="112" t="s">
        <v>37</v>
      </c>
      <c r="K134" s="136" t="s">
        <v>37</v>
      </c>
      <c r="L134" s="114" t="s">
        <v>37</v>
      </c>
      <c r="M134" s="114" t="s">
        <v>37</v>
      </c>
      <c r="N134" s="114" t="s">
        <v>37</v>
      </c>
      <c r="O134" s="114" t="s">
        <v>37</v>
      </c>
      <c r="P134" s="114" t="s">
        <v>37</v>
      </c>
      <c r="Q134" s="47" t="s">
        <v>37</v>
      </c>
      <c r="R134" s="130" t="s">
        <v>37</v>
      </c>
    </row>
    <row r="135" spans="1:21" ht="24" x14ac:dyDescent="0.2">
      <c r="A135" s="115"/>
      <c r="B135" s="109" t="s">
        <v>38</v>
      </c>
      <c r="C135" s="110" t="s">
        <v>37</v>
      </c>
      <c r="D135" s="110" t="s">
        <v>37</v>
      </c>
      <c r="E135" s="110" t="s">
        <v>37</v>
      </c>
      <c r="F135" s="110"/>
      <c r="G135" s="111"/>
      <c r="H135" s="111"/>
      <c r="I135" s="111"/>
      <c r="J135" s="112" t="s">
        <v>37</v>
      </c>
      <c r="K135" s="136" t="s">
        <v>37</v>
      </c>
      <c r="L135" s="114" t="s">
        <v>37</v>
      </c>
      <c r="M135" s="114" t="s">
        <v>37</v>
      </c>
      <c r="N135" s="114" t="s">
        <v>37</v>
      </c>
      <c r="O135" s="114" t="s">
        <v>37</v>
      </c>
      <c r="P135" s="114" t="s">
        <v>37</v>
      </c>
      <c r="Q135" s="47" t="s">
        <v>37</v>
      </c>
      <c r="R135" s="130" t="s">
        <v>37</v>
      </c>
    </row>
    <row r="136" spans="1:21" x14ac:dyDescent="0.2">
      <c r="A136" s="115"/>
      <c r="B136" s="109" t="s">
        <v>39</v>
      </c>
      <c r="C136" s="110" t="s">
        <v>37</v>
      </c>
      <c r="D136" s="110" t="s">
        <v>37</v>
      </c>
      <c r="E136" s="110" t="s">
        <v>37</v>
      </c>
      <c r="F136" s="110"/>
      <c r="G136" s="111"/>
      <c r="H136" s="111"/>
      <c r="I136" s="111"/>
      <c r="J136" s="112" t="s">
        <v>37</v>
      </c>
      <c r="K136" s="136" t="s">
        <v>37</v>
      </c>
      <c r="L136" s="114" t="s">
        <v>37</v>
      </c>
      <c r="M136" s="114" t="s">
        <v>37</v>
      </c>
      <c r="N136" s="114" t="s">
        <v>37</v>
      </c>
      <c r="O136" s="114" t="s">
        <v>37</v>
      </c>
      <c r="P136" s="114" t="s">
        <v>37</v>
      </c>
      <c r="Q136" s="47" t="s">
        <v>37</v>
      </c>
      <c r="R136" s="130" t="s">
        <v>37</v>
      </c>
    </row>
    <row r="137" spans="1:21" ht="24" x14ac:dyDescent="0.2">
      <c r="A137" s="115"/>
      <c r="B137" s="109" t="s">
        <v>40</v>
      </c>
      <c r="C137" s="110" t="s">
        <v>37</v>
      </c>
      <c r="D137" s="110" t="s">
        <v>37</v>
      </c>
      <c r="E137" s="110" t="s">
        <v>37</v>
      </c>
      <c r="F137" s="110"/>
      <c r="G137" s="111"/>
      <c r="H137" s="111"/>
      <c r="I137" s="111"/>
      <c r="J137" s="112" t="s">
        <v>37</v>
      </c>
      <c r="K137" s="136" t="s">
        <v>37</v>
      </c>
      <c r="L137" s="114" t="s">
        <v>37</v>
      </c>
      <c r="M137" s="114" t="s">
        <v>37</v>
      </c>
      <c r="N137" s="114" t="s">
        <v>37</v>
      </c>
      <c r="O137" s="114" t="s">
        <v>37</v>
      </c>
      <c r="P137" s="114" t="s">
        <v>37</v>
      </c>
      <c r="Q137" s="47" t="s">
        <v>37</v>
      </c>
      <c r="R137" s="130" t="s">
        <v>37</v>
      </c>
    </row>
    <row r="138" spans="1:21" x14ac:dyDescent="0.2">
      <c r="A138" s="115"/>
      <c r="B138" s="109" t="s">
        <v>41</v>
      </c>
      <c r="C138" s="110" t="s">
        <v>37</v>
      </c>
      <c r="D138" s="110" t="s">
        <v>37</v>
      </c>
      <c r="E138" s="110" t="s">
        <v>37</v>
      </c>
      <c r="F138" s="110"/>
      <c r="G138" s="111"/>
      <c r="H138" s="111"/>
      <c r="I138" s="111"/>
      <c r="J138" s="112" t="s">
        <v>37</v>
      </c>
      <c r="K138" s="136" t="s">
        <v>37</v>
      </c>
      <c r="L138" s="114" t="s">
        <v>37</v>
      </c>
      <c r="M138" s="114" t="s">
        <v>37</v>
      </c>
      <c r="N138" s="114" t="s">
        <v>37</v>
      </c>
      <c r="O138" s="114" t="s">
        <v>37</v>
      </c>
      <c r="P138" s="114" t="s">
        <v>37</v>
      </c>
      <c r="Q138" s="47" t="s">
        <v>37</v>
      </c>
      <c r="R138" s="130" t="s">
        <v>37</v>
      </c>
    </row>
    <row r="139" spans="1:21" x14ac:dyDescent="0.2">
      <c r="A139" s="115"/>
      <c r="B139" s="109" t="s">
        <v>42</v>
      </c>
      <c r="C139" s="110" t="s">
        <v>37</v>
      </c>
      <c r="D139" s="110" t="s">
        <v>37</v>
      </c>
      <c r="E139" s="110" t="s">
        <v>37</v>
      </c>
      <c r="F139" s="110"/>
      <c r="G139" s="111"/>
      <c r="H139" s="111"/>
      <c r="I139" s="111"/>
      <c r="J139" s="112" t="s">
        <v>37</v>
      </c>
      <c r="K139" s="136" t="s">
        <v>37</v>
      </c>
      <c r="L139" s="114" t="s">
        <v>37</v>
      </c>
      <c r="M139" s="114" t="s">
        <v>37</v>
      </c>
      <c r="N139" s="114" t="s">
        <v>37</v>
      </c>
      <c r="O139" s="114" t="s">
        <v>37</v>
      </c>
      <c r="P139" s="114" t="s">
        <v>37</v>
      </c>
      <c r="Q139" s="47" t="s">
        <v>37</v>
      </c>
      <c r="R139" s="130" t="s">
        <v>37</v>
      </c>
    </row>
    <row r="140" spans="1:21" x14ac:dyDescent="0.2">
      <c r="A140" s="115"/>
      <c r="B140" s="109" t="s">
        <v>43</v>
      </c>
      <c r="C140" s="110" t="s">
        <v>37</v>
      </c>
      <c r="D140" s="110" t="s">
        <v>37</v>
      </c>
      <c r="E140" s="110" t="s">
        <v>37</v>
      </c>
      <c r="F140" s="110"/>
      <c r="G140" s="111"/>
      <c r="H140" s="111"/>
      <c r="I140" s="111"/>
      <c r="J140" s="112" t="s">
        <v>37</v>
      </c>
      <c r="K140" s="136" t="s">
        <v>37</v>
      </c>
      <c r="L140" s="114" t="s">
        <v>37</v>
      </c>
      <c r="M140" s="114" t="s">
        <v>37</v>
      </c>
      <c r="N140" s="114" t="s">
        <v>37</v>
      </c>
      <c r="O140" s="114" t="s">
        <v>37</v>
      </c>
      <c r="P140" s="114" t="s">
        <v>37</v>
      </c>
      <c r="Q140" s="47" t="s">
        <v>37</v>
      </c>
      <c r="R140" s="130" t="s">
        <v>37</v>
      </c>
    </row>
    <row r="141" spans="1:21" ht="36" x14ac:dyDescent="0.2">
      <c r="A141" s="119" t="s">
        <v>1608</v>
      </c>
      <c r="B141" s="116" t="s">
        <v>1164</v>
      </c>
      <c r="C141" s="101" t="s">
        <v>757</v>
      </c>
      <c r="D141" s="101" t="s">
        <v>758</v>
      </c>
      <c r="E141" s="101" t="s">
        <v>720</v>
      </c>
      <c r="F141" s="102">
        <f>SUM(F142:F148)</f>
        <v>367.5</v>
      </c>
      <c r="G141" s="103">
        <f>SUM(G142:G148)</f>
        <v>70</v>
      </c>
      <c r="H141" s="103">
        <f>SUM(H142:H148)</f>
        <v>0</v>
      </c>
      <c r="I141" s="117">
        <f>SUM(I142:I148)</f>
        <v>0</v>
      </c>
      <c r="J141" s="118" t="s">
        <v>759</v>
      </c>
      <c r="K141" s="105" t="s">
        <v>753</v>
      </c>
      <c r="L141" s="106" t="s">
        <v>1693</v>
      </c>
      <c r="M141" s="107" t="s">
        <v>44</v>
      </c>
      <c r="N141" s="234" t="s">
        <v>65</v>
      </c>
      <c r="O141" s="134"/>
      <c r="P141" s="135"/>
      <c r="Q141" s="49" t="s">
        <v>760</v>
      </c>
      <c r="R141" s="129">
        <f>(G141-F141)/F141</f>
        <v>-0.80952380952380953</v>
      </c>
      <c r="S141" s="479"/>
      <c r="T141" s="479"/>
      <c r="U141" s="479"/>
    </row>
    <row r="142" spans="1:21" ht="24" x14ac:dyDescent="0.2">
      <c r="A142" s="108"/>
      <c r="B142" s="109" t="s">
        <v>36</v>
      </c>
      <c r="C142" s="110" t="s">
        <v>37</v>
      </c>
      <c r="D142" s="110" t="s">
        <v>37</v>
      </c>
      <c r="E142" s="110" t="s">
        <v>37</v>
      </c>
      <c r="F142" s="110">
        <v>189.8</v>
      </c>
      <c r="G142" s="111">
        <v>20</v>
      </c>
      <c r="H142" s="111"/>
      <c r="I142" s="111"/>
      <c r="J142" s="112" t="s">
        <v>37</v>
      </c>
      <c r="K142" s="136" t="s">
        <v>37</v>
      </c>
      <c r="L142" s="114" t="s">
        <v>37</v>
      </c>
      <c r="M142" s="114" t="s">
        <v>37</v>
      </c>
      <c r="N142" s="114" t="s">
        <v>37</v>
      </c>
      <c r="O142" s="114" t="s">
        <v>37</v>
      </c>
      <c r="P142" s="114" t="s">
        <v>37</v>
      </c>
      <c r="Q142" s="47" t="s">
        <v>37</v>
      </c>
      <c r="R142" s="130" t="s">
        <v>37</v>
      </c>
      <c r="S142" s="459"/>
      <c r="T142" s="459"/>
      <c r="U142" s="459"/>
    </row>
    <row r="143" spans="1:21" ht="24" x14ac:dyDescent="0.2">
      <c r="A143" s="115"/>
      <c r="B143" s="109" t="s">
        <v>38</v>
      </c>
      <c r="C143" s="110" t="s">
        <v>37</v>
      </c>
      <c r="D143" s="110" t="s">
        <v>37</v>
      </c>
      <c r="E143" s="110" t="s">
        <v>37</v>
      </c>
      <c r="F143" s="110"/>
      <c r="G143" s="111"/>
      <c r="H143" s="111"/>
      <c r="I143" s="111"/>
      <c r="J143" s="112" t="s">
        <v>37</v>
      </c>
      <c r="K143" s="136" t="s">
        <v>37</v>
      </c>
      <c r="L143" s="114" t="s">
        <v>37</v>
      </c>
      <c r="M143" s="114" t="s">
        <v>37</v>
      </c>
      <c r="N143" s="114" t="s">
        <v>37</v>
      </c>
      <c r="O143" s="114" t="s">
        <v>37</v>
      </c>
      <c r="P143" s="114" t="s">
        <v>37</v>
      </c>
      <c r="Q143" s="47" t="s">
        <v>37</v>
      </c>
      <c r="R143" s="130" t="s">
        <v>37</v>
      </c>
      <c r="S143" s="459"/>
      <c r="T143" s="459"/>
      <c r="U143" s="459"/>
    </row>
    <row r="144" spans="1:21" x14ac:dyDescent="0.2">
      <c r="A144" s="115"/>
      <c r="B144" s="109" t="s">
        <v>39</v>
      </c>
      <c r="C144" s="110" t="s">
        <v>37</v>
      </c>
      <c r="D144" s="110" t="s">
        <v>37</v>
      </c>
      <c r="E144" s="110" t="s">
        <v>37</v>
      </c>
      <c r="F144" s="110"/>
      <c r="G144" s="111"/>
      <c r="H144" s="111"/>
      <c r="I144" s="111"/>
      <c r="J144" s="112" t="s">
        <v>37</v>
      </c>
      <c r="K144" s="136" t="s">
        <v>37</v>
      </c>
      <c r="L144" s="114" t="s">
        <v>37</v>
      </c>
      <c r="M144" s="114" t="s">
        <v>37</v>
      </c>
      <c r="N144" s="114" t="s">
        <v>37</v>
      </c>
      <c r="O144" s="114" t="s">
        <v>37</v>
      </c>
      <c r="P144" s="114" t="s">
        <v>37</v>
      </c>
      <c r="Q144" s="47" t="s">
        <v>37</v>
      </c>
      <c r="R144" s="130" t="s">
        <v>37</v>
      </c>
      <c r="S144" s="479"/>
      <c r="T144" s="479"/>
      <c r="U144" s="479"/>
    </row>
    <row r="145" spans="1:21" ht="24" customHeight="1" x14ac:dyDescent="0.2">
      <c r="A145" s="115"/>
      <c r="B145" s="109" t="s">
        <v>40</v>
      </c>
      <c r="C145" s="110" t="s">
        <v>37</v>
      </c>
      <c r="D145" s="110" t="s">
        <v>37</v>
      </c>
      <c r="E145" s="110" t="s">
        <v>37</v>
      </c>
      <c r="F145" s="110"/>
      <c r="G145" s="111"/>
      <c r="H145" s="111"/>
      <c r="I145" s="111"/>
      <c r="J145" s="112" t="s">
        <v>37</v>
      </c>
      <c r="K145" s="136" t="s">
        <v>37</v>
      </c>
      <c r="L145" s="114" t="s">
        <v>37</v>
      </c>
      <c r="M145" s="114" t="s">
        <v>37</v>
      </c>
      <c r="N145" s="114" t="s">
        <v>37</v>
      </c>
      <c r="O145" s="114" t="s">
        <v>37</v>
      </c>
      <c r="P145" s="114" t="s">
        <v>37</v>
      </c>
      <c r="Q145" s="47" t="s">
        <v>37</v>
      </c>
      <c r="R145" s="130" t="s">
        <v>37</v>
      </c>
    </row>
    <row r="146" spans="1:21" x14ac:dyDescent="0.2">
      <c r="A146" s="115"/>
      <c r="B146" s="109" t="s">
        <v>41</v>
      </c>
      <c r="C146" s="110" t="s">
        <v>37</v>
      </c>
      <c r="D146" s="110" t="s">
        <v>37</v>
      </c>
      <c r="E146" s="110" t="s">
        <v>37</v>
      </c>
      <c r="F146" s="110">
        <v>177.7</v>
      </c>
      <c r="G146" s="111">
        <v>50</v>
      </c>
      <c r="H146" s="111"/>
      <c r="I146" s="111"/>
      <c r="J146" s="112" t="s">
        <v>37</v>
      </c>
      <c r="K146" s="136" t="s">
        <v>37</v>
      </c>
      <c r="L146" s="114" t="s">
        <v>37</v>
      </c>
      <c r="M146" s="114" t="s">
        <v>37</v>
      </c>
      <c r="N146" s="114" t="s">
        <v>37</v>
      </c>
      <c r="O146" s="114" t="s">
        <v>37</v>
      </c>
      <c r="P146" s="114" t="s">
        <v>37</v>
      </c>
      <c r="Q146" s="47" t="s">
        <v>37</v>
      </c>
      <c r="R146" s="130" t="s">
        <v>37</v>
      </c>
    </row>
    <row r="147" spans="1:21" x14ac:dyDescent="0.2">
      <c r="A147" s="115"/>
      <c r="B147" s="109" t="s">
        <v>42</v>
      </c>
      <c r="C147" s="110" t="s">
        <v>37</v>
      </c>
      <c r="D147" s="110" t="s">
        <v>37</v>
      </c>
      <c r="E147" s="110" t="s">
        <v>37</v>
      </c>
      <c r="F147" s="110"/>
      <c r="G147" s="111"/>
      <c r="H147" s="111"/>
      <c r="I147" s="111"/>
      <c r="J147" s="112" t="s">
        <v>37</v>
      </c>
      <c r="K147" s="136" t="s">
        <v>37</v>
      </c>
      <c r="L147" s="114" t="s">
        <v>37</v>
      </c>
      <c r="M147" s="114" t="s">
        <v>37</v>
      </c>
      <c r="N147" s="114" t="s">
        <v>37</v>
      </c>
      <c r="O147" s="114" t="s">
        <v>37</v>
      </c>
      <c r="P147" s="114" t="s">
        <v>37</v>
      </c>
      <c r="Q147" s="47" t="s">
        <v>37</v>
      </c>
      <c r="R147" s="130" t="s">
        <v>37</v>
      </c>
    </row>
    <row r="148" spans="1:21" ht="16.5" customHeight="1" x14ac:dyDescent="0.2">
      <c r="A148" s="115"/>
      <c r="B148" s="109" t="s">
        <v>43</v>
      </c>
      <c r="C148" s="110" t="s">
        <v>37</v>
      </c>
      <c r="D148" s="110" t="s">
        <v>37</v>
      </c>
      <c r="E148" s="110" t="s">
        <v>37</v>
      </c>
      <c r="F148" s="110"/>
      <c r="G148" s="111"/>
      <c r="H148" s="111"/>
      <c r="I148" s="111"/>
      <c r="J148" s="112" t="s">
        <v>37</v>
      </c>
      <c r="K148" s="136" t="s">
        <v>37</v>
      </c>
      <c r="L148" s="114" t="s">
        <v>37</v>
      </c>
      <c r="M148" s="114" t="s">
        <v>37</v>
      </c>
      <c r="N148" s="114" t="s">
        <v>37</v>
      </c>
      <c r="O148" s="114" t="s">
        <v>37</v>
      </c>
      <c r="P148" s="114" t="s">
        <v>37</v>
      </c>
      <c r="Q148" s="47" t="s">
        <v>37</v>
      </c>
      <c r="R148" s="130" t="s">
        <v>37</v>
      </c>
    </row>
    <row r="149" spans="1:21" ht="67.5" x14ac:dyDescent="0.2">
      <c r="A149" s="119" t="s">
        <v>1157</v>
      </c>
      <c r="B149" s="116" t="s">
        <v>1749</v>
      </c>
      <c r="C149" s="101" t="s">
        <v>284</v>
      </c>
      <c r="D149" s="101" t="s">
        <v>728</v>
      </c>
      <c r="E149" s="101" t="s">
        <v>729</v>
      </c>
      <c r="F149" s="102">
        <f>SUM(F150:F156)</f>
        <v>0</v>
      </c>
      <c r="G149" s="103">
        <f>SUM(G150:G156)</f>
        <v>155</v>
      </c>
      <c r="H149" s="103">
        <f>SUM(H150:H156)</f>
        <v>313</v>
      </c>
      <c r="I149" s="117">
        <f>SUM(I150:I156)</f>
        <v>156.4</v>
      </c>
      <c r="J149" s="118" t="s">
        <v>736</v>
      </c>
      <c r="K149" s="105" t="s">
        <v>1158</v>
      </c>
      <c r="L149" s="106" t="s">
        <v>1505</v>
      </c>
      <c r="M149" s="107" t="s">
        <v>44</v>
      </c>
      <c r="N149" s="309" t="s">
        <v>259</v>
      </c>
      <c r="O149" s="309" t="s">
        <v>135</v>
      </c>
      <c r="P149" s="309" t="s">
        <v>259</v>
      </c>
      <c r="Q149" s="75" t="s">
        <v>1159</v>
      </c>
      <c r="R149" s="129" t="e">
        <f>(G149-F149)/F149</f>
        <v>#DIV/0!</v>
      </c>
      <c r="S149" s="476"/>
      <c r="T149" s="476"/>
      <c r="U149" s="476"/>
    </row>
    <row r="150" spans="1:21" ht="24" x14ac:dyDescent="0.2">
      <c r="A150" s="108"/>
      <c r="B150" s="109" t="s">
        <v>36</v>
      </c>
      <c r="C150" s="110" t="s">
        <v>37</v>
      </c>
      <c r="D150" s="110" t="s">
        <v>37</v>
      </c>
      <c r="E150" s="110" t="s">
        <v>37</v>
      </c>
      <c r="F150" s="110"/>
      <c r="G150" s="111"/>
      <c r="H150" s="111"/>
      <c r="I150" s="111"/>
      <c r="J150" s="112" t="s">
        <v>37</v>
      </c>
      <c r="K150" s="136" t="s">
        <v>37</v>
      </c>
      <c r="L150" s="114" t="s">
        <v>37</v>
      </c>
      <c r="M150" s="114" t="s">
        <v>37</v>
      </c>
      <c r="N150" s="114" t="s">
        <v>37</v>
      </c>
      <c r="O150" s="114" t="s">
        <v>37</v>
      </c>
      <c r="P150" s="114" t="s">
        <v>37</v>
      </c>
      <c r="Q150" s="47" t="s">
        <v>37</v>
      </c>
      <c r="R150" s="130" t="s">
        <v>37</v>
      </c>
      <c r="S150" s="475"/>
      <c r="T150" s="475"/>
      <c r="U150" s="475"/>
    </row>
    <row r="151" spans="1:21" ht="24" x14ac:dyDescent="0.2">
      <c r="A151" s="115"/>
      <c r="B151" s="109" t="s">
        <v>38</v>
      </c>
      <c r="C151" s="110" t="s">
        <v>37</v>
      </c>
      <c r="D151" s="110" t="s">
        <v>37</v>
      </c>
      <c r="E151" s="110" t="s">
        <v>37</v>
      </c>
      <c r="F151" s="110"/>
      <c r="G151" s="111"/>
      <c r="H151" s="111"/>
      <c r="I151" s="111"/>
      <c r="J151" s="112" t="s">
        <v>37</v>
      </c>
      <c r="K151" s="136" t="s">
        <v>37</v>
      </c>
      <c r="L151" s="114" t="s">
        <v>37</v>
      </c>
      <c r="M151" s="114" t="s">
        <v>37</v>
      </c>
      <c r="N151" s="114" t="s">
        <v>37</v>
      </c>
      <c r="O151" s="114" t="s">
        <v>37</v>
      </c>
      <c r="P151" s="114" t="s">
        <v>37</v>
      </c>
      <c r="Q151" s="47" t="s">
        <v>37</v>
      </c>
      <c r="R151" s="130" t="s">
        <v>37</v>
      </c>
      <c r="S151" s="459"/>
      <c r="T151" s="459"/>
      <c r="U151" s="459"/>
    </row>
    <row r="152" spans="1:21" x14ac:dyDescent="0.2">
      <c r="A152" s="115"/>
      <c r="B152" s="109" t="s">
        <v>39</v>
      </c>
      <c r="C152" s="110" t="s">
        <v>37</v>
      </c>
      <c r="D152" s="110" t="s">
        <v>37</v>
      </c>
      <c r="E152" s="110" t="s">
        <v>37</v>
      </c>
      <c r="F152" s="110"/>
      <c r="G152" s="111"/>
      <c r="H152" s="111"/>
      <c r="I152" s="111"/>
      <c r="J152" s="112" t="s">
        <v>37</v>
      </c>
      <c r="K152" s="136" t="s">
        <v>37</v>
      </c>
      <c r="L152" s="114" t="s">
        <v>37</v>
      </c>
      <c r="M152" s="114" t="s">
        <v>37</v>
      </c>
      <c r="N152" s="114" t="s">
        <v>37</v>
      </c>
      <c r="O152" s="114" t="s">
        <v>37</v>
      </c>
      <c r="P152" s="114" t="s">
        <v>37</v>
      </c>
      <c r="Q152" s="47" t="s">
        <v>37</v>
      </c>
      <c r="R152" s="130" t="s">
        <v>37</v>
      </c>
      <c r="S152" s="479"/>
      <c r="T152" s="479"/>
      <c r="U152" s="479"/>
    </row>
    <row r="153" spans="1:21" ht="24" customHeight="1" x14ac:dyDescent="0.2">
      <c r="A153" s="115"/>
      <c r="B153" s="109" t="s">
        <v>40</v>
      </c>
      <c r="C153" s="110" t="s">
        <v>37</v>
      </c>
      <c r="D153" s="110" t="s">
        <v>37</v>
      </c>
      <c r="E153" s="110" t="s">
        <v>37</v>
      </c>
      <c r="F153" s="110"/>
      <c r="G153" s="111"/>
      <c r="H153" s="111"/>
      <c r="I153" s="111"/>
      <c r="J153" s="112" t="s">
        <v>37</v>
      </c>
      <c r="K153" s="136" t="s">
        <v>37</v>
      </c>
      <c r="L153" s="114" t="s">
        <v>37</v>
      </c>
      <c r="M153" s="114" t="s">
        <v>37</v>
      </c>
      <c r="N153" s="114" t="s">
        <v>37</v>
      </c>
      <c r="O153" s="114" t="s">
        <v>37</v>
      </c>
      <c r="P153" s="114" t="s">
        <v>37</v>
      </c>
      <c r="Q153" s="47" t="s">
        <v>37</v>
      </c>
      <c r="R153" s="130" t="s">
        <v>37</v>
      </c>
      <c r="S153" s="276"/>
    </row>
    <row r="154" spans="1:21" x14ac:dyDescent="0.2">
      <c r="A154" s="115"/>
      <c r="B154" s="109" t="s">
        <v>41</v>
      </c>
      <c r="C154" s="110" t="s">
        <v>37</v>
      </c>
      <c r="D154" s="110" t="s">
        <v>37</v>
      </c>
      <c r="E154" s="110" t="s">
        <v>37</v>
      </c>
      <c r="F154" s="110"/>
      <c r="G154" s="111"/>
      <c r="H154" s="111"/>
      <c r="I154" s="111"/>
      <c r="J154" s="112" t="s">
        <v>37</v>
      </c>
      <c r="K154" s="136" t="s">
        <v>37</v>
      </c>
      <c r="L154" s="114" t="s">
        <v>37</v>
      </c>
      <c r="M154" s="114" t="s">
        <v>37</v>
      </c>
      <c r="N154" s="114" t="s">
        <v>37</v>
      </c>
      <c r="O154" s="114" t="s">
        <v>37</v>
      </c>
      <c r="P154" s="114" t="s">
        <v>37</v>
      </c>
      <c r="Q154" s="47" t="s">
        <v>37</v>
      </c>
      <c r="R154" s="130" t="s">
        <v>37</v>
      </c>
    </row>
    <row r="155" spans="1:21" x14ac:dyDescent="0.2">
      <c r="A155" s="115"/>
      <c r="B155" s="109" t="s">
        <v>42</v>
      </c>
      <c r="C155" s="110" t="s">
        <v>37</v>
      </c>
      <c r="D155" s="110" t="s">
        <v>37</v>
      </c>
      <c r="E155" s="110" t="s">
        <v>37</v>
      </c>
      <c r="F155" s="110"/>
      <c r="G155" s="111"/>
      <c r="H155" s="111"/>
      <c r="I155" s="111"/>
      <c r="J155" s="112" t="s">
        <v>37</v>
      </c>
      <c r="K155" s="136" t="s">
        <v>37</v>
      </c>
      <c r="L155" s="114" t="s">
        <v>37</v>
      </c>
      <c r="M155" s="114" t="s">
        <v>37</v>
      </c>
      <c r="N155" s="114" t="s">
        <v>37</v>
      </c>
      <c r="O155" s="114" t="s">
        <v>37</v>
      </c>
      <c r="P155" s="114" t="s">
        <v>37</v>
      </c>
      <c r="Q155" s="47" t="s">
        <v>37</v>
      </c>
      <c r="R155" s="130" t="s">
        <v>37</v>
      </c>
    </row>
    <row r="156" spans="1:21" x14ac:dyDescent="0.2">
      <c r="A156" s="115"/>
      <c r="B156" s="109" t="s">
        <v>43</v>
      </c>
      <c r="C156" s="110" t="s">
        <v>37</v>
      </c>
      <c r="D156" s="110" t="s">
        <v>37</v>
      </c>
      <c r="E156" s="110" t="s">
        <v>37</v>
      </c>
      <c r="F156" s="110"/>
      <c r="G156" s="111">
        <v>155</v>
      </c>
      <c r="H156" s="111">
        <v>313</v>
      </c>
      <c r="I156" s="111">
        <v>156.4</v>
      </c>
      <c r="J156" s="112" t="s">
        <v>37</v>
      </c>
      <c r="K156" s="136" t="s">
        <v>37</v>
      </c>
      <c r="L156" s="114" t="s">
        <v>37</v>
      </c>
      <c r="M156" s="114" t="s">
        <v>37</v>
      </c>
      <c r="N156" s="114" t="s">
        <v>37</v>
      </c>
      <c r="O156" s="114" t="s">
        <v>37</v>
      </c>
      <c r="P156" s="114" t="s">
        <v>37</v>
      </c>
      <c r="Q156" s="47" t="s">
        <v>37</v>
      </c>
      <c r="R156" s="130" t="s">
        <v>37</v>
      </c>
    </row>
    <row r="157" spans="1:21" ht="37.5" customHeight="1" x14ac:dyDescent="0.2">
      <c r="A157" s="105" t="s">
        <v>1341</v>
      </c>
      <c r="B157" s="116" t="s">
        <v>1156</v>
      </c>
      <c r="C157" s="101" t="s">
        <v>750</v>
      </c>
      <c r="D157" s="101">
        <v>1</v>
      </c>
      <c r="E157" s="101" t="s">
        <v>751</v>
      </c>
      <c r="F157" s="102">
        <f>SUM(F158:F164)</f>
        <v>10</v>
      </c>
      <c r="G157" s="103">
        <f>SUM(G158:G164)</f>
        <v>12</v>
      </c>
      <c r="H157" s="103">
        <f>SUM(H158:H164)</f>
        <v>12</v>
      </c>
      <c r="I157" s="117">
        <f>SUM(I158:I164)</f>
        <v>15</v>
      </c>
      <c r="J157" s="118" t="s">
        <v>752</v>
      </c>
      <c r="K157" s="105" t="s">
        <v>756</v>
      </c>
      <c r="L157" s="106" t="s">
        <v>1694</v>
      </c>
      <c r="M157" s="107" t="s">
        <v>124</v>
      </c>
      <c r="N157" s="234" t="s">
        <v>144</v>
      </c>
      <c r="O157" s="234" t="s">
        <v>160</v>
      </c>
      <c r="P157" s="235" t="s">
        <v>144</v>
      </c>
      <c r="Q157" s="49" t="s">
        <v>754</v>
      </c>
      <c r="R157" s="129">
        <f>(G157-F157)/F157</f>
        <v>0.2</v>
      </c>
      <c r="S157" s="477" t="s">
        <v>1775</v>
      </c>
      <c r="T157" s="478"/>
      <c r="U157" s="478"/>
    </row>
    <row r="158" spans="1:21" ht="24" x14ac:dyDescent="0.2">
      <c r="A158" s="108"/>
      <c r="B158" s="109" t="s">
        <v>36</v>
      </c>
      <c r="C158" s="110" t="s">
        <v>37</v>
      </c>
      <c r="D158" s="110" t="s">
        <v>37</v>
      </c>
      <c r="E158" s="110" t="s">
        <v>37</v>
      </c>
      <c r="F158" s="110">
        <v>10</v>
      </c>
      <c r="G158" s="111">
        <v>12</v>
      </c>
      <c r="H158" s="111">
        <v>12</v>
      </c>
      <c r="I158" s="111">
        <v>15</v>
      </c>
      <c r="J158" s="112" t="s">
        <v>37</v>
      </c>
      <c r="K158" s="136" t="s">
        <v>37</v>
      </c>
      <c r="L158" s="114" t="s">
        <v>37</v>
      </c>
      <c r="M158" s="114" t="s">
        <v>37</v>
      </c>
      <c r="N158" s="114" t="s">
        <v>37</v>
      </c>
      <c r="O158" s="114" t="s">
        <v>37</v>
      </c>
      <c r="P158" s="114" t="s">
        <v>37</v>
      </c>
      <c r="Q158" s="47" t="s">
        <v>37</v>
      </c>
      <c r="R158" s="130" t="s">
        <v>37</v>
      </c>
    </row>
    <row r="159" spans="1:21" ht="24" x14ac:dyDescent="0.2">
      <c r="A159" s="115"/>
      <c r="B159" s="109" t="s">
        <v>38</v>
      </c>
      <c r="C159" s="110" t="s">
        <v>37</v>
      </c>
      <c r="D159" s="110" t="s">
        <v>37</v>
      </c>
      <c r="E159" s="110" t="s">
        <v>37</v>
      </c>
      <c r="F159" s="110"/>
      <c r="G159" s="111"/>
      <c r="H159" s="111"/>
      <c r="I159" s="111"/>
      <c r="J159" s="112" t="s">
        <v>37</v>
      </c>
      <c r="K159" s="136" t="s">
        <v>37</v>
      </c>
      <c r="L159" s="114" t="s">
        <v>37</v>
      </c>
      <c r="M159" s="114" t="s">
        <v>37</v>
      </c>
      <c r="N159" s="114" t="s">
        <v>37</v>
      </c>
      <c r="O159" s="114" t="s">
        <v>37</v>
      </c>
      <c r="P159" s="114" t="s">
        <v>37</v>
      </c>
      <c r="Q159" s="47" t="s">
        <v>37</v>
      </c>
      <c r="R159" s="130" t="s">
        <v>37</v>
      </c>
    </row>
    <row r="160" spans="1:21" x14ac:dyDescent="0.2">
      <c r="A160" s="115"/>
      <c r="B160" s="109" t="s">
        <v>39</v>
      </c>
      <c r="C160" s="110" t="s">
        <v>37</v>
      </c>
      <c r="D160" s="110" t="s">
        <v>37</v>
      </c>
      <c r="E160" s="110" t="s">
        <v>37</v>
      </c>
      <c r="F160" s="110"/>
      <c r="G160" s="111"/>
      <c r="H160" s="111"/>
      <c r="I160" s="111"/>
      <c r="J160" s="112" t="s">
        <v>37</v>
      </c>
      <c r="K160" s="136" t="s">
        <v>37</v>
      </c>
      <c r="L160" s="114" t="s">
        <v>37</v>
      </c>
      <c r="M160" s="114" t="s">
        <v>37</v>
      </c>
      <c r="N160" s="114" t="s">
        <v>37</v>
      </c>
      <c r="O160" s="114" t="s">
        <v>37</v>
      </c>
      <c r="P160" s="114" t="s">
        <v>37</v>
      </c>
      <c r="Q160" s="47" t="s">
        <v>37</v>
      </c>
      <c r="R160" s="130" t="s">
        <v>37</v>
      </c>
    </row>
    <row r="161" spans="1:21" ht="24" x14ac:dyDescent="0.2">
      <c r="A161" s="115"/>
      <c r="B161" s="109" t="s">
        <v>40</v>
      </c>
      <c r="C161" s="110" t="s">
        <v>37</v>
      </c>
      <c r="D161" s="110" t="s">
        <v>37</v>
      </c>
      <c r="E161" s="110" t="s">
        <v>37</v>
      </c>
      <c r="F161" s="110"/>
      <c r="G161" s="111"/>
      <c r="H161" s="111"/>
      <c r="I161" s="111"/>
      <c r="J161" s="112" t="s">
        <v>37</v>
      </c>
      <c r="K161" s="136" t="s">
        <v>37</v>
      </c>
      <c r="L161" s="114" t="s">
        <v>37</v>
      </c>
      <c r="M161" s="114" t="s">
        <v>37</v>
      </c>
      <c r="N161" s="114" t="s">
        <v>37</v>
      </c>
      <c r="O161" s="114" t="s">
        <v>37</v>
      </c>
      <c r="P161" s="114" t="s">
        <v>37</v>
      </c>
      <c r="Q161" s="47" t="s">
        <v>37</v>
      </c>
      <c r="R161" s="130" t="s">
        <v>37</v>
      </c>
    </row>
    <row r="162" spans="1:21" x14ac:dyDescent="0.2">
      <c r="A162" s="115"/>
      <c r="B162" s="109" t="s">
        <v>41</v>
      </c>
      <c r="C162" s="110" t="s">
        <v>37</v>
      </c>
      <c r="D162" s="110" t="s">
        <v>37</v>
      </c>
      <c r="E162" s="110" t="s">
        <v>37</v>
      </c>
      <c r="F162" s="110"/>
      <c r="G162" s="111"/>
      <c r="H162" s="111"/>
      <c r="I162" s="111"/>
      <c r="J162" s="112" t="s">
        <v>37</v>
      </c>
      <c r="K162" s="136" t="s">
        <v>37</v>
      </c>
      <c r="L162" s="114" t="s">
        <v>37</v>
      </c>
      <c r="M162" s="114" t="s">
        <v>37</v>
      </c>
      <c r="N162" s="114" t="s">
        <v>37</v>
      </c>
      <c r="O162" s="114" t="s">
        <v>37</v>
      </c>
      <c r="P162" s="114" t="s">
        <v>37</v>
      </c>
      <c r="Q162" s="47" t="s">
        <v>37</v>
      </c>
      <c r="R162" s="130" t="s">
        <v>37</v>
      </c>
    </row>
    <row r="163" spans="1:21" x14ac:dyDescent="0.2">
      <c r="A163" s="115"/>
      <c r="B163" s="109" t="s">
        <v>42</v>
      </c>
      <c r="C163" s="110" t="s">
        <v>37</v>
      </c>
      <c r="D163" s="110" t="s">
        <v>37</v>
      </c>
      <c r="E163" s="110" t="s">
        <v>37</v>
      </c>
      <c r="F163" s="110"/>
      <c r="G163" s="111"/>
      <c r="H163" s="111"/>
      <c r="I163" s="111"/>
      <c r="J163" s="112" t="s">
        <v>37</v>
      </c>
      <c r="K163" s="136" t="s">
        <v>37</v>
      </c>
      <c r="L163" s="114" t="s">
        <v>37</v>
      </c>
      <c r="M163" s="114" t="s">
        <v>37</v>
      </c>
      <c r="N163" s="114" t="s">
        <v>37</v>
      </c>
      <c r="O163" s="114" t="s">
        <v>37</v>
      </c>
      <c r="P163" s="114" t="s">
        <v>37</v>
      </c>
      <c r="Q163" s="47" t="s">
        <v>37</v>
      </c>
      <c r="R163" s="130" t="s">
        <v>37</v>
      </c>
    </row>
    <row r="164" spans="1:21" x14ac:dyDescent="0.2">
      <c r="A164" s="115"/>
      <c r="B164" s="109" t="s">
        <v>43</v>
      </c>
      <c r="C164" s="110" t="s">
        <v>37</v>
      </c>
      <c r="D164" s="110" t="s">
        <v>37</v>
      </c>
      <c r="E164" s="110" t="s">
        <v>37</v>
      </c>
      <c r="F164" s="110"/>
      <c r="G164" s="111"/>
      <c r="H164" s="111"/>
      <c r="I164" s="111"/>
      <c r="J164" s="112" t="s">
        <v>37</v>
      </c>
      <c r="K164" s="136" t="s">
        <v>37</v>
      </c>
      <c r="L164" s="114" t="s">
        <v>37</v>
      </c>
      <c r="M164" s="114" t="s">
        <v>37</v>
      </c>
      <c r="N164" s="114" t="s">
        <v>37</v>
      </c>
      <c r="O164" s="114" t="s">
        <v>37</v>
      </c>
      <c r="P164" s="114" t="s">
        <v>37</v>
      </c>
      <c r="Q164" s="47" t="s">
        <v>37</v>
      </c>
      <c r="R164" s="130" t="s">
        <v>37</v>
      </c>
    </row>
    <row r="165" spans="1:21" ht="29.25" customHeight="1" x14ac:dyDescent="0.2">
      <c r="A165" s="87" t="s">
        <v>1170</v>
      </c>
      <c r="B165" s="88" t="s">
        <v>762</v>
      </c>
      <c r="C165" s="89"/>
      <c r="D165" s="89"/>
      <c r="E165" s="90"/>
      <c r="F165" s="91">
        <f>F166+F174+F190+F198+F206+F182+F214</f>
        <v>2948.7000000000003</v>
      </c>
      <c r="G165" s="92">
        <f>G166+G174+G190+G198+G206+G182+G214</f>
        <v>3359.1000000000004</v>
      </c>
      <c r="H165" s="92">
        <f t="shared" ref="H165:I165" si="3">H166+H174+H190+H198+H206+H182+H214</f>
        <v>4122.3999999999996</v>
      </c>
      <c r="I165" s="92">
        <f t="shared" si="3"/>
        <v>4573.2000000000007</v>
      </c>
      <c r="J165" s="93" t="s">
        <v>21</v>
      </c>
      <c r="K165" s="133" t="s">
        <v>1172</v>
      </c>
      <c r="L165" s="95" t="s">
        <v>763</v>
      </c>
      <c r="M165" s="96" t="s">
        <v>44</v>
      </c>
      <c r="N165" s="312" t="s">
        <v>764</v>
      </c>
      <c r="O165" s="312" t="s">
        <v>765</v>
      </c>
      <c r="P165" s="312" t="s">
        <v>765</v>
      </c>
      <c r="Q165" s="62" t="s">
        <v>21</v>
      </c>
      <c r="R165" s="129" t="s">
        <v>21</v>
      </c>
    </row>
    <row r="166" spans="1:21" ht="27.75" customHeight="1" x14ac:dyDescent="0.2">
      <c r="A166" s="105" t="s">
        <v>1171</v>
      </c>
      <c r="B166" s="116" t="s">
        <v>766</v>
      </c>
      <c r="C166" s="101" t="s">
        <v>767</v>
      </c>
      <c r="D166" s="101" t="s">
        <v>719</v>
      </c>
      <c r="E166" s="101" t="s">
        <v>720</v>
      </c>
      <c r="F166" s="102">
        <f>SUM(F167:F173)</f>
        <v>1073</v>
      </c>
      <c r="G166" s="103">
        <f>SUM(G167:G173)</f>
        <v>1312</v>
      </c>
      <c r="H166" s="103">
        <f>SUM(H167:H173)</f>
        <v>1550</v>
      </c>
      <c r="I166" s="117">
        <f>SUM(I167:I173)</f>
        <v>1550</v>
      </c>
      <c r="J166" s="118" t="s">
        <v>21</v>
      </c>
      <c r="K166" s="105" t="s">
        <v>1173</v>
      </c>
      <c r="L166" s="106" t="s">
        <v>1696</v>
      </c>
      <c r="M166" s="106" t="s">
        <v>1724</v>
      </c>
      <c r="N166" s="234" t="s">
        <v>1733</v>
      </c>
      <c r="O166" s="235" t="s">
        <v>1734</v>
      </c>
      <c r="P166" s="235" t="s">
        <v>83</v>
      </c>
      <c r="Q166" s="51" t="s">
        <v>21</v>
      </c>
      <c r="R166" s="129">
        <f>(G166-F166)/F166</f>
        <v>0.22273998136067102</v>
      </c>
    </row>
    <row r="167" spans="1:21" ht="24" customHeight="1" x14ac:dyDescent="0.2">
      <c r="A167" s="108"/>
      <c r="B167" s="109" t="s">
        <v>36</v>
      </c>
      <c r="C167" s="110" t="s">
        <v>37</v>
      </c>
      <c r="D167" s="110" t="s">
        <v>37</v>
      </c>
      <c r="E167" s="110" t="s">
        <v>37</v>
      </c>
      <c r="F167" s="110">
        <v>1033</v>
      </c>
      <c r="G167" s="233">
        <v>1262</v>
      </c>
      <c r="H167" s="233">
        <v>1500</v>
      </c>
      <c r="I167" s="233">
        <v>1500</v>
      </c>
      <c r="J167" s="112" t="s">
        <v>37</v>
      </c>
      <c r="K167" s="136" t="s">
        <v>37</v>
      </c>
      <c r="L167" s="114" t="s">
        <v>37</v>
      </c>
      <c r="M167" s="114" t="s">
        <v>37</v>
      </c>
      <c r="N167" s="114" t="s">
        <v>37</v>
      </c>
      <c r="O167" s="114" t="s">
        <v>37</v>
      </c>
      <c r="P167" s="114" t="s">
        <v>37</v>
      </c>
      <c r="Q167" s="47" t="s">
        <v>37</v>
      </c>
      <c r="R167" s="130" t="s">
        <v>37</v>
      </c>
    </row>
    <row r="168" spans="1:21" ht="24" x14ac:dyDescent="0.2">
      <c r="A168" s="115"/>
      <c r="B168" s="109" t="s">
        <v>38</v>
      </c>
      <c r="C168" s="110" t="s">
        <v>37</v>
      </c>
      <c r="D168" s="110" t="s">
        <v>37</v>
      </c>
      <c r="E168" s="110" t="s">
        <v>37</v>
      </c>
      <c r="F168" s="110"/>
      <c r="G168" s="233"/>
      <c r="H168" s="233"/>
      <c r="I168" s="233"/>
      <c r="J168" s="112" t="s">
        <v>37</v>
      </c>
      <c r="K168" s="136" t="s">
        <v>37</v>
      </c>
      <c r="L168" s="114" t="s">
        <v>37</v>
      </c>
      <c r="M168" s="114" t="s">
        <v>37</v>
      </c>
      <c r="N168" s="114" t="s">
        <v>37</v>
      </c>
      <c r="O168" s="114" t="s">
        <v>37</v>
      </c>
      <c r="P168" s="114" t="s">
        <v>37</v>
      </c>
      <c r="Q168" s="47" t="s">
        <v>37</v>
      </c>
      <c r="R168" s="130" t="s">
        <v>37</v>
      </c>
    </row>
    <row r="169" spans="1:21" ht="24" customHeight="1" x14ac:dyDescent="0.2">
      <c r="A169" s="115"/>
      <c r="B169" s="109" t="s">
        <v>39</v>
      </c>
      <c r="C169" s="110" t="s">
        <v>37</v>
      </c>
      <c r="D169" s="110" t="s">
        <v>37</v>
      </c>
      <c r="E169" s="110" t="s">
        <v>37</v>
      </c>
      <c r="F169" s="110">
        <v>40</v>
      </c>
      <c r="G169" s="233">
        <v>50</v>
      </c>
      <c r="H169" s="233">
        <v>50</v>
      </c>
      <c r="I169" s="233">
        <v>50</v>
      </c>
      <c r="J169" s="112" t="s">
        <v>37</v>
      </c>
      <c r="K169" s="136" t="s">
        <v>37</v>
      </c>
      <c r="L169" s="114" t="s">
        <v>37</v>
      </c>
      <c r="M169" s="114" t="s">
        <v>37</v>
      </c>
      <c r="N169" s="114" t="s">
        <v>37</v>
      </c>
      <c r="O169" s="114" t="s">
        <v>37</v>
      </c>
      <c r="P169" s="114" t="s">
        <v>37</v>
      </c>
      <c r="Q169" s="47" t="s">
        <v>37</v>
      </c>
      <c r="R169" s="130" t="s">
        <v>37</v>
      </c>
    </row>
    <row r="170" spans="1:21" ht="24" x14ac:dyDescent="0.2">
      <c r="A170" s="115"/>
      <c r="B170" s="109" t="s">
        <v>40</v>
      </c>
      <c r="C170" s="110" t="s">
        <v>37</v>
      </c>
      <c r="D170" s="110" t="s">
        <v>37</v>
      </c>
      <c r="E170" s="110" t="s">
        <v>37</v>
      </c>
      <c r="F170" s="110"/>
      <c r="G170" s="111"/>
      <c r="H170" s="111"/>
      <c r="I170" s="111"/>
      <c r="J170" s="112" t="s">
        <v>37</v>
      </c>
      <c r="K170" s="136" t="s">
        <v>37</v>
      </c>
      <c r="L170" s="114" t="s">
        <v>37</v>
      </c>
      <c r="M170" s="114" t="s">
        <v>37</v>
      </c>
      <c r="N170" s="114" t="s">
        <v>37</v>
      </c>
      <c r="O170" s="114" t="s">
        <v>37</v>
      </c>
      <c r="P170" s="114" t="s">
        <v>37</v>
      </c>
      <c r="Q170" s="47" t="s">
        <v>37</v>
      </c>
      <c r="R170" s="130" t="s">
        <v>1695</v>
      </c>
    </row>
    <row r="171" spans="1:21" x14ac:dyDescent="0.2">
      <c r="A171" s="115"/>
      <c r="B171" s="109" t="s">
        <v>41</v>
      </c>
      <c r="C171" s="110" t="s">
        <v>37</v>
      </c>
      <c r="D171" s="110" t="s">
        <v>37</v>
      </c>
      <c r="E171" s="110" t="s">
        <v>37</v>
      </c>
      <c r="F171" s="110"/>
      <c r="G171" s="111"/>
      <c r="H171" s="111"/>
      <c r="I171" s="111"/>
      <c r="J171" s="112" t="s">
        <v>37</v>
      </c>
      <c r="K171" s="136" t="s">
        <v>37</v>
      </c>
      <c r="L171" s="114" t="s">
        <v>37</v>
      </c>
      <c r="M171" s="114" t="s">
        <v>37</v>
      </c>
      <c r="N171" s="114" t="s">
        <v>37</v>
      </c>
      <c r="O171" s="114" t="s">
        <v>37</v>
      </c>
      <c r="P171" s="114" t="s">
        <v>37</v>
      </c>
      <c r="Q171" s="47" t="s">
        <v>37</v>
      </c>
      <c r="R171" s="130" t="s">
        <v>37</v>
      </c>
    </row>
    <row r="172" spans="1:21" x14ac:dyDescent="0.2">
      <c r="A172" s="115"/>
      <c r="B172" s="109" t="s">
        <v>42</v>
      </c>
      <c r="C172" s="110" t="s">
        <v>37</v>
      </c>
      <c r="D172" s="110" t="s">
        <v>37</v>
      </c>
      <c r="E172" s="110" t="s">
        <v>37</v>
      </c>
      <c r="F172" s="110"/>
      <c r="G172" s="111"/>
      <c r="H172" s="111"/>
      <c r="I172" s="111"/>
      <c r="J172" s="112" t="s">
        <v>37</v>
      </c>
      <c r="K172" s="136" t="s">
        <v>37</v>
      </c>
      <c r="L172" s="114" t="s">
        <v>37</v>
      </c>
      <c r="M172" s="114" t="s">
        <v>37</v>
      </c>
      <c r="N172" s="114" t="s">
        <v>37</v>
      </c>
      <c r="O172" s="114" t="s">
        <v>37</v>
      </c>
      <c r="P172" s="114" t="s">
        <v>37</v>
      </c>
      <c r="Q172" s="47" t="s">
        <v>37</v>
      </c>
      <c r="R172" s="130" t="s">
        <v>37</v>
      </c>
    </row>
    <row r="173" spans="1:21" s="38" customFormat="1" x14ac:dyDescent="0.2">
      <c r="A173" s="115"/>
      <c r="B173" s="109" t="s">
        <v>43</v>
      </c>
      <c r="C173" s="110" t="s">
        <v>37</v>
      </c>
      <c r="D173" s="110" t="s">
        <v>37</v>
      </c>
      <c r="E173" s="110" t="s">
        <v>37</v>
      </c>
      <c r="F173" s="110"/>
      <c r="G173" s="111"/>
      <c r="H173" s="111"/>
      <c r="I173" s="111"/>
      <c r="J173" s="112" t="s">
        <v>37</v>
      </c>
      <c r="K173" s="136" t="s">
        <v>37</v>
      </c>
      <c r="L173" s="114" t="s">
        <v>37</v>
      </c>
      <c r="M173" s="114" t="s">
        <v>37</v>
      </c>
      <c r="N173" s="114" t="s">
        <v>37</v>
      </c>
      <c r="O173" s="114" t="s">
        <v>37</v>
      </c>
      <c r="P173" s="114" t="s">
        <v>37</v>
      </c>
      <c r="Q173" s="47" t="s">
        <v>37</v>
      </c>
      <c r="R173" s="130" t="s">
        <v>37</v>
      </c>
      <c r="S173" s="1"/>
      <c r="T173" s="1"/>
      <c r="U173" s="1"/>
    </row>
    <row r="174" spans="1:21" s="38" customFormat="1" ht="24" x14ac:dyDescent="0.2">
      <c r="A174" s="105" t="s">
        <v>1174</v>
      </c>
      <c r="B174" s="116" t="s">
        <v>769</v>
      </c>
      <c r="C174" s="101" t="s">
        <v>770</v>
      </c>
      <c r="D174" s="101" t="s">
        <v>648</v>
      </c>
      <c r="E174" s="101" t="s">
        <v>720</v>
      </c>
      <c r="F174" s="102">
        <f>SUM(F175:F181)</f>
        <v>283.5</v>
      </c>
      <c r="G174" s="103">
        <f>SUM(G175:G181)</f>
        <v>238.4</v>
      </c>
      <c r="H174" s="103">
        <f>SUM(H175:H181)</f>
        <v>250.3</v>
      </c>
      <c r="I174" s="117">
        <f>SUM(I175:I181)</f>
        <v>262.8</v>
      </c>
      <c r="J174" s="118" t="s">
        <v>21</v>
      </c>
      <c r="K174" s="105" t="s">
        <v>1179</v>
      </c>
      <c r="L174" s="106" t="s">
        <v>771</v>
      </c>
      <c r="M174" s="107" t="s">
        <v>44</v>
      </c>
      <c r="N174" s="234" t="s">
        <v>538</v>
      </c>
      <c r="O174" s="234" t="s">
        <v>538</v>
      </c>
      <c r="P174" s="235" t="s">
        <v>538</v>
      </c>
      <c r="Q174" s="51" t="s">
        <v>21</v>
      </c>
      <c r="R174" s="129">
        <f>(G174-F174)/F174</f>
        <v>-0.15908289241622572</v>
      </c>
      <c r="S174" s="459"/>
      <c r="T174" s="459"/>
      <c r="U174" s="459"/>
    </row>
    <row r="175" spans="1:21" s="38" customFormat="1" ht="24" x14ac:dyDescent="0.2">
      <c r="A175" s="108"/>
      <c r="B175" s="109" t="s">
        <v>36</v>
      </c>
      <c r="C175" s="110" t="s">
        <v>37</v>
      </c>
      <c r="D175" s="110" t="s">
        <v>37</v>
      </c>
      <c r="E175" s="110" t="s">
        <v>37</v>
      </c>
      <c r="F175" s="110">
        <v>283.5</v>
      </c>
      <c r="G175" s="111">
        <v>238.4</v>
      </c>
      <c r="H175" s="111">
        <v>250.3</v>
      </c>
      <c r="I175" s="111">
        <v>262.8</v>
      </c>
      <c r="J175" s="112" t="s">
        <v>37</v>
      </c>
      <c r="K175" s="136" t="s">
        <v>37</v>
      </c>
      <c r="L175" s="114" t="s">
        <v>37</v>
      </c>
      <c r="M175" s="114" t="s">
        <v>37</v>
      </c>
      <c r="N175" s="114" t="s">
        <v>37</v>
      </c>
      <c r="O175" s="114" t="s">
        <v>37</v>
      </c>
      <c r="P175" s="114" t="s">
        <v>37</v>
      </c>
      <c r="Q175" s="47" t="s">
        <v>37</v>
      </c>
      <c r="R175" s="130" t="s">
        <v>37</v>
      </c>
      <c r="S175" s="1"/>
      <c r="T175" s="1"/>
      <c r="U175" s="1"/>
    </row>
    <row r="176" spans="1:21" s="38" customFormat="1" ht="24" x14ac:dyDescent="0.2">
      <c r="A176" s="115"/>
      <c r="B176" s="109" t="s">
        <v>38</v>
      </c>
      <c r="C176" s="110" t="s">
        <v>37</v>
      </c>
      <c r="D176" s="110" t="s">
        <v>37</v>
      </c>
      <c r="E176" s="110" t="s">
        <v>37</v>
      </c>
      <c r="F176" s="110"/>
      <c r="G176" s="111"/>
      <c r="H176" s="111"/>
      <c r="I176" s="111"/>
      <c r="J176" s="112" t="s">
        <v>37</v>
      </c>
      <c r="K176" s="136" t="s">
        <v>37</v>
      </c>
      <c r="L176" s="114" t="s">
        <v>37</v>
      </c>
      <c r="M176" s="114" t="s">
        <v>37</v>
      </c>
      <c r="N176" s="114" t="s">
        <v>37</v>
      </c>
      <c r="O176" s="114" t="s">
        <v>37</v>
      </c>
      <c r="P176" s="114" t="s">
        <v>37</v>
      </c>
      <c r="Q176" s="47" t="s">
        <v>37</v>
      </c>
      <c r="R176" s="130" t="s">
        <v>37</v>
      </c>
      <c r="S176" s="1"/>
      <c r="T176" s="1"/>
      <c r="U176" s="1"/>
    </row>
    <row r="177" spans="1:21" s="38" customFormat="1" x14ac:dyDescent="0.2">
      <c r="A177" s="115"/>
      <c r="B177" s="109" t="s">
        <v>39</v>
      </c>
      <c r="C177" s="110" t="s">
        <v>37</v>
      </c>
      <c r="D177" s="110" t="s">
        <v>37</v>
      </c>
      <c r="E177" s="110" t="s">
        <v>37</v>
      </c>
      <c r="F177" s="110"/>
      <c r="G177" s="111"/>
      <c r="H177" s="111"/>
      <c r="I177" s="111"/>
      <c r="J177" s="112" t="s">
        <v>37</v>
      </c>
      <c r="K177" s="136" t="s">
        <v>37</v>
      </c>
      <c r="L177" s="114" t="s">
        <v>37</v>
      </c>
      <c r="M177" s="114" t="s">
        <v>37</v>
      </c>
      <c r="N177" s="114" t="s">
        <v>37</v>
      </c>
      <c r="O177" s="114" t="s">
        <v>37</v>
      </c>
      <c r="P177" s="114" t="s">
        <v>37</v>
      </c>
      <c r="Q177" s="47" t="s">
        <v>37</v>
      </c>
      <c r="R177" s="130" t="s">
        <v>37</v>
      </c>
      <c r="S177" s="1"/>
      <c r="T177" s="1"/>
      <c r="U177" s="1"/>
    </row>
    <row r="178" spans="1:21" s="38" customFormat="1" ht="24" x14ac:dyDescent="0.2">
      <c r="A178" s="115"/>
      <c r="B178" s="109" t="s">
        <v>40</v>
      </c>
      <c r="C178" s="110" t="s">
        <v>37</v>
      </c>
      <c r="D178" s="110" t="s">
        <v>37</v>
      </c>
      <c r="E178" s="110" t="s">
        <v>37</v>
      </c>
      <c r="F178" s="110"/>
      <c r="G178" s="111"/>
      <c r="H178" s="111"/>
      <c r="I178" s="111"/>
      <c r="J178" s="112" t="s">
        <v>37</v>
      </c>
      <c r="K178" s="136" t="s">
        <v>37</v>
      </c>
      <c r="L178" s="114" t="s">
        <v>37</v>
      </c>
      <c r="M178" s="114" t="s">
        <v>37</v>
      </c>
      <c r="N178" s="114" t="s">
        <v>37</v>
      </c>
      <c r="O178" s="114" t="s">
        <v>37</v>
      </c>
      <c r="P178" s="114" t="s">
        <v>37</v>
      </c>
      <c r="Q178" s="47" t="s">
        <v>37</v>
      </c>
      <c r="R178" s="130" t="s">
        <v>37</v>
      </c>
      <c r="S178" s="1"/>
      <c r="T178" s="1"/>
      <c r="U178" s="1"/>
    </row>
    <row r="179" spans="1:21" s="38" customFormat="1" x14ac:dyDescent="0.2">
      <c r="A179" s="115"/>
      <c r="B179" s="109" t="s">
        <v>41</v>
      </c>
      <c r="C179" s="110" t="s">
        <v>37</v>
      </c>
      <c r="D179" s="110" t="s">
        <v>37</v>
      </c>
      <c r="E179" s="110" t="s">
        <v>37</v>
      </c>
      <c r="F179" s="110"/>
      <c r="G179" s="111"/>
      <c r="H179" s="111"/>
      <c r="I179" s="111"/>
      <c r="J179" s="112" t="s">
        <v>37</v>
      </c>
      <c r="K179" s="136" t="s">
        <v>37</v>
      </c>
      <c r="L179" s="114" t="s">
        <v>37</v>
      </c>
      <c r="M179" s="114" t="s">
        <v>37</v>
      </c>
      <c r="N179" s="114" t="s">
        <v>37</v>
      </c>
      <c r="O179" s="114" t="s">
        <v>37</v>
      </c>
      <c r="P179" s="114" t="s">
        <v>37</v>
      </c>
      <c r="Q179" s="47" t="s">
        <v>37</v>
      </c>
      <c r="R179" s="130" t="s">
        <v>37</v>
      </c>
      <c r="S179" s="1"/>
      <c r="T179" s="1"/>
      <c r="U179" s="1"/>
    </row>
    <row r="180" spans="1:21" s="38" customFormat="1" x14ac:dyDescent="0.2">
      <c r="A180" s="115"/>
      <c r="B180" s="109" t="s">
        <v>42</v>
      </c>
      <c r="C180" s="110" t="s">
        <v>37</v>
      </c>
      <c r="D180" s="110" t="s">
        <v>37</v>
      </c>
      <c r="E180" s="110" t="s">
        <v>37</v>
      </c>
      <c r="F180" s="110"/>
      <c r="G180" s="111"/>
      <c r="H180" s="111"/>
      <c r="I180" s="111"/>
      <c r="J180" s="112" t="s">
        <v>37</v>
      </c>
      <c r="K180" s="136" t="s">
        <v>37</v>
      </c>
      <c r="L180" s="114" t="s">
        <v>37</v>
      </c>
      <c r="M180" s="114" t="s">
        <v>37</v>
      </c>
      <c r="N180" s="114" t="s">
        <v>37</v>
      </c>
      <c r="O180" s="114" t="s">
        <v>37</v>
      </c>
      <c r="P180" s="114" t="s">
        <v>37</v>
      </c>
      <c r="Q180" s="47" t="s">
        <v>37</v>
      </c>
      <c r="R180" s="130" t="s">
        <v>37</v>
      </c>
      <c r="S180" s="1"/>
      <c r="T180" s="1"/>
      <c r="U180" s="1"/>
    </row>
    <row r="181" spans="1:21" x14ac:dyDescent="0.2">
      <c r="A181" s="115"/>
      <c r="B181" s="109" t="s">
        <v>43</v>
      </c>
      <c r="C181" s="110" t="s">
        <v>37</v>
      </c>
      <c r="D181" s="110" t="s">
        <v>37</v>
      </c>
      <c r="E181" s="110" t="s">
        <v>37</v>
      </c>
      <c r="F181" s="110"/>
      <c r="G181" s="111"/>
      <c r="H181" s="111"/>
      <c r="I181" s="111"/>
      <c r="J181" s="112" t="s">
        <v>37</v>
      </c>
      <c r="K181" s="136" t="s">
        <v>37</v>
      </c>
      <c r="L181" s="114" t="s">
        <v>37</v>
      </c>
      <c r="M181" s="114" t="s">
        <v>37</v>
      </c>
      <c r="N181" s="114" t="s">
        <v>37</v>
      </c>
      <c r="O181" s="114" t="s">
        <v>37</v>
      </c>
      <c r="P181" s="114" t="s">
        <v>37</v>
      </c>
      <c r="Q181" s="47" t="s">
        <v>37</v>
      </c>
      <c r="R181" s="130" t="s">
        <v>37</v>
      </c>
    </row>
    <row r="182" spans="1:21" ht="48" customHeight="1" x14ac:dyDescent="0.2">
      <c r="A182" s="105" t="s">
        <v>1175</v>
      </c>
      <c r="B182" s="116" t="s">
        <v>1165</v>
      </c>
      <c r="C182" s="101" t="s">
        <v>772</v>
      </c>
      <c r="D182" s="101" t="s">
        <v>719</v>
      </c>
      <c r="E182" s="101" t="s">
        <v>720</v>
      </c>
      <c r="F182" s="102">
        <f>SUM(F183:F189)</f>
        <v>8</v>
      </c>
      <c r="G182" s="103">
        <f>SUM(G183:G189)</f>
        <v>2</v>
      </c>
      <c r="H182" s="103">
        <f>SUM(H183:H189)</f>
        <v>2</v>
      </c>
      <c r="I182" s="117">
        <f>SUM(I183:I189)</f>
        <v>2</v>
      </c>
      <c r="J182" s="118" t="s">
        <v>21</v>
      </c>
      <c r="K182" s="105" t="s">
        <v>1180</v>
      </c>
      <c r="L182" s="106" t="s">
        <v>1514</v>
      </c>
      <c r="M182" s="107" t="s">
        <v>44</v>
      </c>
      <c r="N182" s="234" t="s">
        <v>65</v>
      </c>
      <c r="O182" s="234" t="s">
        <v>65</v>
      </c>
      <c r="P182" s="235" t="s">
        <v>90</v>
      </c>
      <c r="Q182" s="51" t="s">
        <v>21</v>
      </c>
      <c r="R182" s="129">
        <f>(G182-F182)/F182</f>
        <v>-0.75</v>
      </c>
    </row>
    <row r="183" spans="1:21" ht="24" x14ac:dyDescent="0.2">
      <c r="A183" s="108"/>
      <c r="B183" s="109" t="s">
        <v>36</v>
      </c>
      <c r="C183" s="110" t="s">
        <v>37</v>
      </c>
      <c r="D183" s="110" t="s">
        <v>37</v>
      </c>
      <c r="E183" s="110" t="s">
        <v>37</v>
      </c>
      <c r="F183" s="110">
        <v>8</v>
      </c>
      <c r="G183" s="111">
        <v>2</v>
      </c>
      <c r="H183" s="111">
        <v>2</v>
      </c>
      <c r="I183" s="111">
        <v>2</v>
      </c>
      <c r="J183" s="112" t="s">
        <v>37</v>
      </c>
      <c r="K183" s="136" t="s">
        <v>37</v>
      </c>
      <c r="L183" s="114" t="s">
        <v>37</v>
      </c>
      <c r="M183" s="114" t="s">
        <v>37</v>
      </c>
      <c r="N183" s="114" t="s">
        <v>37</v>
      </c>
      <c r="O183" s="114" t="s">
        <v>37</v>
      </c>
      <c r="P183" s="114" t="s">
        <v>37</v>
      </c>
      <c r="Q183" s="47" t="s">
        <v>37</v>
      </c>
      <c r="R183" s="130" t="s">
        <v>37</v>
      </c>
      <c r="S183" s="481"/>
      <c r="T183" s="482"/>
      <c r="U183" s="482"/>
    </row>
    <row r="184" spans="1:21" ht="24" x14ac:dyDescent="0.2">
      <c r="A184" s="115"/>
      <c r="B184" s="109" t="s">
        <v>38</v>
      </c>
      <c r="C184" s="110" t="s">
        <v>37</v>
      </c>
      <c r="D184" s="110" t="s">
        <v>37</v>
      </c>
      <c r="E184" s="110" t="s">
        <v>37</v>
      </c>
      <c r="F184" s="110"/>
      <c r="G184" s="111"/>
      <c r="H184" s="111"/>
      <c r="I184" s="111"/>
      <c r="J184" s="112" t="s">
        <v>37</v>
      </c>
      <c r="K184" s="136" t="s">
        <v>37</v>
      </c>
      <c r="L184" s="114" t="s">
        <v>37</v>
      </c>
      <c r="M184" s="114" t="s">
        <v>37</v>
      </c>
      <c r="N184" s="114" t="s">
        <v>37</v>
      </c>
      <c r="O184" s="114" t="s">
        <v>37</v>
      </c>
      <c r="P184" s="114" t="s">
        <v>37</v>
      </c>
      <c r="Q184" s="47" t="s">
        <v>37</v>
      </c>
      <c r="R184" s="130" t="s">
        <v>37</v>
      </c>
      <c r="S184" s="481"/>
      <c r="T184" s="482"/>
      <c r="U184" s="482"/>
    </row>
    <row r="185" spans="1:21" x14ac:dyDescent="0.2">
      <c r="A185" s="115"/>
      <c r="B185" s="109" t="s">
        <v>39</v>
      </c>
      <c r="C185" s="110" t="s">
        <v>37</v>
      </c>
      <c r="D185" s="110" t="s">
        <v>37</v>
      </c>
      <c r="E185" s="110" t="s">
        <v>37</v>
      </c>
      <c r="F185" s="110"/>
      <c r="G185" s="111"/>
      <c r="H185" s="111"/>
      <c r="I185" s="111"/>
      <c r="J185" s="112" t="s">
        <v>37</v>
      </c>
      <c r="K185" s="136" t="s">
        <v>37</v>
      </c>
      <c r="L185" s="114" t="s">
        <v>37</v>
      </c>
      <c r="M185" s="114" t="s">
        <v>37</v>
      </c>
      <c r="N185" s="114" t="s">
        <v>37</v>
      </c>
      <c r="O185" s="114" t="s">
        <v>37</v>
      </c>
      <c r="P185" s="114" t="s">
        <v>37</v>
      </c>
      <c r="Q185" s="47" t="s">
        <v>37</v>
      </c>
      <c r="R185" s="130" t="s">
        <v>37</v>
      </c>
    </row>
    <row r="186" spans="1:21" ht="24" x14ac:dyDescent="0.2">
      <c r="A186" s="115"/>
      <c r="B186" s="109" t="s">
        <v>40</v>
      </c>
      <c r="C186" s="110" t="s">
        <v>37</v>
      </c>
      <c r="D186" s="110" t="s">
        <v>37</v>
      </c>
      <c r="E186" s="110" t="s">
        <v>37</v>
      </c>
      <c r="F186" s="110"/>
      <c r="G186" s="111"/>
      <c r="H186" s="111"/>
      <c r="I186" s="111"/>
      <c r="J186" s="112" t="s">
        <v>37</v>
      </c>
      <c r="K186" s="136" t="s">
        <v>37</v>
      </c>
      <c r="L186" s="114" t="s">
        <v>37</v>
      </c>
      <c r="M186" s="114" t="s">
        <v>37</v>
      </c>
      <c r="N186" s="114" t="s">
        <v>37</v>
      </c>
      <c r="O186" s="114" t="s">
        <v>37</v>
      </c>
      <c r="P186" s="114" t="s">
        <v>37</v>
      </c>
      <c r="Q186" s="47" t="s">
        <v>37</v>
      </c>
      <c r="R186" s="130" t="s">
        <v>37</v>
      </c>
    </row>
    <row r="187" spans="1:21" x14ac:dyDescent="0.2">
      <c r="A187" s="115"/>
      <c r="B187" s="109" t="s">
        <v>41</v>
      </c>
      <c r="C187" s="110" t="s">
        <v>37</v>
      </c>
      <c r="D187" s="110" t="s">
        <v>37</v>
      </c>
      <c r="E187" s="110" t="s">
        <v>37</v>
      </c>
      <c r="F187" s="110"/>
      <c r="G187" s="111"/>
      <c r="H187" s="111"/>
      <c r="I187" s="111"/>
      <c r="J187" s="112" t="s">
        <v>37</v>
      </c>
      <c r="K187" s="136" t="s">
        <v>37</v>
      </c>
      <c r="L187" s="114" t="s">
        <v>37</v>
      </c>
      <c r="M187" s="114" t="s">
        <v>37</v>
      </c>
      <c r="N187" s="114" t="s">
        <v>37</v>
      </c>
      <c r="O187" s="114" t="s">
        <v>37</v>
      </c>
      <c r="P187" s="114" t="s">
        <v>37</v>
      </c>
      <c r="Q187" s="47" t="s">
        <v>37</v>
      </c>
      <c r="R187" s="130" t="s">
        <v>37</v>
      </c>
    </row>
    <row r="188" spans="1:21" x14ac:dyDescent="0.2">
      <c r="A188" s="115"/>
      <c r="B188" s="109" t="s">
        <v>42</v>
      </c>
      <c r="C188" s="110" t="s">
        <v>37</v>
      </c>
      <c r="D188" s="110" t="s">
        <v>37</v>
      </c>
      <c r="E188" s="110" t="s">
        <v>37</v>
      </c>
      <c r="F188" s="110"/>
      <c r="G188" s="111"/>
      <c r="H188" s="111"/>
      <c r="I188" s="111"/>
      <c r="J188" s="112" t="s">
        <v>37</v>
      </c>
      <c r="K188" s="136" t="s">
        <v>37</v>
      </c>
      <c r="L188" s="114" t="s">
        <v>37</v>
      </c>
      <c r="M188" s="114" t="s">
        <v>37</v>
      </c>
      <c r="N188" s="114" t="s">
        <v>37</v>
      </c>
      <c r="O188" s="114" t="s">
        <v>37</v>
      </c>
      <c r="P188" s="114" t="s">
        <v>37</v>
      </c>
      <c r="Q188" s="47" t="s">
        <v>37</v>
      </c>
      <c r="R188" s="130" t="s">
        <v>37</v>
      </c>
    </row>
    <row r="189" spans="1:21" x14ac:dyDescent="0.2">
      <c r="A189" s="115"/>
      <c r="B189" s="109" t="s">
        <v>43</v>
      </c>
      <c r="C189" s="110" t="s">
        <v>37</v>
      </c>
      <c r="D189" s="110" t="s">
        <v>37</v>
      </c>
      <c r="E189" s="110" t="s">
        <v>37</v>
      </c>
      <c r="F189" s="110"/>
      <c r="G189" s="111"/>
      <c r="H189" s="111"/>
      <c r="I189" s="111"/>
      <c r="J189" s="112" t="s">
        <v>37</v>
      </c>
      <c r="K189" s="136" t="s">
        <v>37</v>
      </c>
      <c r="L189" s="114" t="s">
        <v>37</v>
      </c>
      <c r="M189" s="114" t="s">
        <v>37</v>
      </c>
      <c r="N189" s="114" t="s">
        <v>37</v>
      </c>
      <c r="O189" s="114" t="s">
        <v>37</v>
      </c>
      <c r="P189" s="114" t="s">
        <v>37</v>
      </c>
      <c r="Q189" s="47" t="s">
        <v>37</v>
      </c>
      <c r="R189" s="130" t="s">
        <v>37</v>
      </c>
    </row>
    <row r="190" spans="1:21" ht="36" x14ac:dyDescent="0.2">
      <c r="A190" s="105" t="s">
        <v>1176</v>
      </c>
      <c r="B190" s="100" t="s">
        <v>774</v>
      </c>
      <c r="C190" s="101" t="s">
        <v>775</v>
      </c>
      <c r="D190" s="101" t="s">
        <v>728</v>
      </c>
      <c r="E190" s="101" t="s">
        <v>751</v>
      </c>
      <c r="F190" s="102">
        <f>SUM(F191:F197)</f>
        <v>946.5</v>
      </c>
      <c r="G190" s="103">
        <f>SUM(G191:G197)</f>
        <v>1076.7</v>
      </c>
      <c r="H190" s="103">
        <f>SUM(H191:H197)</f>
        <v>1077.4000000000001</v>
      </c>
      <c r="I190" s="117">
        <f>SUM(I191:I197)</f>
        <v>1303.5</v>
      </c>
      <c r="J190" s="104" t="s">
        <v>21</v>
      </c>
      <c r="K190" s="105" t="s">
        <v>1181</v>
      </c>
      <c r="L190" s="106" t="s">
        <v>1699</v>
      </c>
      <c r="M190" s="106" t="s">
        <v>1724</v>
      </c>
      <c r="N190" s="234" t="s">
        <v>1725</v>
      </c>
      <c r="O190" s="235" t="s">
        <v>1726</v>
      </c>
      <c r="P190" s="235" t="s">
        <v>1727</v>
      </c>
      <c r="Q190" s="51" t="s">
        <v>21</v>
      </c>
      <c r="R190" s="129">
        <f>(G190-F190)/F190</f>
        <v>0.13755942947702066</v>
      </c>
      <c r="S190" s="459"/>
      <c r="T190" s="459"/>
      <c r="U190" s="459"/>
    </row>
    <row r="191" spans="1:21" ht="24" x14ac:dyDescent="0.2">
      <c r="A191" s="108"/>
      <c r="B191" s="109" t="s">
        <v>36</v>
      </c>
      <c r="C191" s="110" t="s">
        <v>37</v>
      </c>
      <c r="D191" s="110" t="s">
        <v>37</v>
      </c>
      <c r="E191" s="110" t="s">
        <v>37</v>
      </c>
      <c r="F191" s="110">
        <v>944</v>
      </c>
      <c r="G191" s="196">
        <v>1073.2</v>
      </c>
      <c r="H191" s="196">
        <v>1073.9000000000001</v>
      </c>
      <c r="I191" s="196">
        <v>1300</v>
      </c>
      <c r="J191" s="112" t="s">
        <v>37</v>
      </c>
      <c r="K191" s="136" t="s">
        <v>37</v>
      </c>
      <c r="L191" s="114" t="s">
        <v>37</v>
      </c>
      <c r="M191" s="114" t="s">
        <v>37</v>
      </c>
      <c r="N191" s="114" t="s">
        <v>37</v>
      </c>
      <c r="O191" s="114" t="s">
        <v>37</v>
      </c>
      <c r="P191" s="114" t="s">
        <v>37</v>
      </c>
      <c r="Q191" s="47" t="s">
        <v>37</v>
      </c>
      <c r="R191" s="130" t="s">
        <v>37</v>
      </c>
    </row>
    <row r="192" spans="1:21" ht="24" customHeight="1" x14ac:dyDescent="0.2">
      <c r="A192" s="115"/>
      <c r="B192" s="109" t="s">
        <v>38</v>
      </c>
      <c r="C192" s="110" t="s">
        <v>37</v>
      </c>
      <c r="D192" s="110" t="s">
        <v>37</v>
      </c>
      <c r="E192" s="110" t="s">
        <v>37</v>
      </c>
      <c r="F192" s="110"/>
      <c r="G192" s="111"/>
      <c r="H192" s="111"/>
      <c r="I192" s="111"/>
      <c r="J192" s="112" t="s">
        <v>37</v>
      </c>
      <c r="K192" s="136" t="s">
        <v>37</v>
      </c>
      <c r="L192" s="114" t="s">
        <v>37</v>
      </c>
      <c r="M192" s="114" t="s">
        <v>37</v>
      </c>
      <c r="N192" s="114" t="s">
        <v>37</v>
      </c>
      <c r="O192" s="114" t="s">
        <v>37</v>
      </c>
      <c r="P192" s="114" t="s">
        <v>37</v>
      </c>
      <c r="Q192" s="47" t="s">
        <v>37</v>
      </c>
      <c r="R192" s="130" t="s">
        <v>37</v>
      </c>
    </row>
    <row r="193" spans="1:21" x14ac:dyDescent="0.2">
      <c r="A193" s="115"/>
      <c r="B193" s="109" t="s">
        <v>39</v>
      </c>
      <c r="C193" s="110" t="s">
        <v>37</v>
      </c>
      <c r="D193" s="110" t="s">
        <v>37</v>
      </c>
      <c r="E193" s="110" t="s">
        <v>37</v>
      </c>
      <c r="F193" s="110">
        <v>2.5</v>
      </c>
      <c r="G193" s="196">
        <v>3.5</v>
      </c>
      <c r="H193" s="196">
        <v>3.5</v>
      </c>
      <c r="I193" s="196">
        <v>3.5</v>
      </c>
      <c r="J193" s="112" t="s">
        <v>37</v>
      </c>
      <c r="K193" s="136" t="s">
        <v>37</v>
      </c>
      <c r="L193" s="114" t="s">
        <v>37</v>
      </c>
      <c r="M193" s="114" t="s">
        <v>37</v>
      </c>
      <c r="N193" s="114" t="s">
        <v>37</v>
      </c>
      <c r="O193" s="114" t="s">
        <v>37</v>
      </c>
      <c r="P193" s="114" t="s">
        <v>37</v>
      </c>
      <c r="Q193" s="47" t="s">
        <v>37</v>
      </c>
      <c r="R193" s="130" t="s">
        <v>37</v>
      </c>
    </row>
    <row r="194" spans="1:21" ht="24" x14ac:dyDescent="0.2">
      <c r="A194" s="115"/>
      <c r="B194" s="109" t="s">
        <v>40</v>
      </c>
      <c r="C194" s="110" t="s">
        <v>37</v>
      </c>
      <c r="D194" s="110" t="s">
        <v>37</v>
      </c>
      <c r="E194" s="110" t="s">
        <v>37</v>
      </c>
      <c r="F194" s="110"/>
      <c r="G194" s="111"/>
      <c r="H194" s="111"/>
      <c r="I194" s="111"/>
      <c r="J194" s="112" t="s">
        <v>37</v>
      </c>
      <c r="K194" s="136" t="s">
        <v>37</v>
      </c>
      <c r="L194" s="114" t="s">
        <v>37</v>
      </c>
      <c r="M194" s="114" t="s">
        <v>37</v>
      </c>
      <c r="N194" s="114" t="s">
        <v>37</v>
      </c>
      <c r="O194" s="114" t="s">
        <v>37</v>
      </c>
      <c r="P194" s="114" t="s">
        <v>37</v>
      </c>
      <c r="Q194" s="47" t="s">
        <v>37</v>
      </c>
      <c r="R194" s="130" t="s">
        <v>37</v>
      </c>
    </row>
    <row r="195" spans="1:21" x14ac:dyDescent="0.2">
      <c r="A195" s="115"/>
      <c r="B195" s="109" t="s">
        <v>41</v>
      </c>
      <c r="C195" s="110" t="s">
        <v>37</v>
      </c>
      <c r="D195" s="110" t="s">
        <v>37</v>
      </c>
      <c r="E195" s="110" t="s">
        <v>37</v>
      </c>
      <c r="F195" s="110"/>
      <c r="G195" s="111"/>
      <c r="H195" s="111"/>
      <c r="I195" s="111"/>
      <c r="J195" s="112" t="s">
        <v>37</v>
      </c>
      <c r="K195" s="136" t="s">
        <v>37</v>
      </c>
      <c r="L195" s="114" t="s">
        <v>37</v>
      </c>
      <c r="M195" s="114" t="s">
        <v>37</v>
      </c>
      <c r="N195" s="114" t="s">
        <v>37</v>
      </c>
      <c r="O195" s="114" t="s">
        <v>37</v>
      </c>
      <c r="P195" s="114" t="s">
        <v>37</v>
      </c>
      <c r="Q195" s="47" t="s">
        <v>37</v>
      </c>
      <c r="R195" s="130" t="s">
        <v>37</v>
      </c>
    </row>
    <row r="196" spans="1:21" x14ac:dyDescent="0.2">
      <c r="A196" s="115"/>
      <c r="B196" s="109" t="s">
        <v>42</v>
      </c>
      <c r="C196" s="110" t="s">
        <v>37</v>
      </c>
      <c r="D196" s="110" t="s">
        <v>37</v>
      </c>
      <c r="E196" s="110" t="s">
        <v>37</v>
      </c>
      <c r="F196" s="110"/>
      <c r="G196" s="111"/>
      <c r="H196" s="111"/>
      <c r="I196" s="111"/>
      <c r="J196" s="112" t="s">
        <v>37</v>
      </c>
      <c r="K196" s="136" t="s">
        <v>37</v>
      </c>
      <c r="L196" s="114" t="s">
        <v>37</v>
      </c>
      <c r="M196" s="114" t="s">
        <v>37</v>
      </c>
      <c r="N196" s="114" t="s">
        <v>37</v>
      </c>
      <c r="O196" s="114" t="s">
        <v>37</v>
      </c>
      <c r="P196" s="114" t="s">
        <v>37</v>
      </c>
      <c r="Q196" s="47" t="s">
        <v>37</v>
      </c>
      <c r="R196" s="130" t="s">
        <v>37</v>
      </c>
    </row>
    <row r="197" spans="1:21" x14ac:dyDescent="0.2">
      <c r="A197" s="115"/>
      <c r="B197" s="109" t="s">
        <v>43</v>
      </c>
      <c r="C197" s="110" t="s">
        <v>37</v>
      </c>
      <c r="D197" s="110" t="s">
        <v>37</v>
      </c>
      <c r="E197" s="110" t="s">
        <v>37</v>
      </c>
      <c r="F197" s="110"/>
      <c r="G197" s="111"/>
      <c r="H197" s="111"/>
      <c r="I197" s="111"/>
      <c r="J197" s="112" t="s">
        <v>37</v>
      </c>
      <c r="K197" s="136" t="s">
        <v>37</v>
      </c>
      <c r="L197" s="114" t="s">
        <v>37</v>
      </c>
      <c r="M197" s="114" t="s">
        <v>37</v>
      </c>
      <c r="N197" s="114" t="s">
        <v>37</v>
      </c>
      <c r="O197" s="114" t="s">
        <v>37</v>
      </c>
      <c r="P197" s="114" t="s">
        <v>37</v>
      </c>
      <c r="Q197" s="47" t="s">
        <v>37</v>
      </c>
      <c r="R197" s="130" t="s">
        <v>37</v>
      </c>
    </row>
    <row r="198" spans="1:21" ht="48" x14ac:dyDescent="0.2">
      <c r="A198" s="105" t="s">
        <v>1328</v>
      </c>
      <c r="B198" s="116" t="s">
        <v>776</v>
      </c>
      <c r="C198" s="101" t="s">
        <v>777</v>
      </c>
      <c r="D198" s="101" t="s">
        <v>728</v>
      </c>
      <c r="E198" s="101" t="s">
        <v>778</v>
      </c>
      <c r="F198" s="102">
        <f>SUM(F199:F205)</f>
        <v>44.8</v>
      </c>
      <c r="G198" s="103">
        <f>SUM(G199:G205)</f>
        <v>48.9</v>
      </c>
      <c r="H198" s="103">
        <f>SUM(H199:H205)</f>
        <v>56</v>
      </c>
      <c r="I198" s="117">
        <f>SUM(I199:I205)</f>
        <v>60</v>
      </c>
      <c r="J198" s="118" t="s">
        <v>21</v>
      </c>
      <c r="K198" s="105" t="s">
        <v>1182</v>
      </c>
      <c r="L198" s="106" t="s">
        <v>1698</v>
      </c>
      <c r="M198" s="107" t="s">
        <v>44</v>
      </c>
      <c r="N198" s="234" t="s">
        <v>779</v>
      </c>
      <c r="O198" s="235" t="s">
        <v>780</v>
      </c>
      <c r="P198" s="235" t="s">
        <v>781</v>
      </c>
      <c r="Q198" s="51" t="s">
        <v>21</v>
      </c>
      <c r="R198" s="129">
        <f>(G198-F198)/F198</f>
        <v>9.1517857142857179E-2</v>
      </c>
      <c r="S198" s="475" t="s">
        <v>1166</v>
      </c>
      <c r="T198" s="475"/>
      <c r="U198" s="194"/>
    </row>
    <row r="199" spans="1:21" ht="24" x14ac:dyDescent="0.2">
      <c r="A199" s="108"/>
      <c r="B199" s="109" t="s">
        <v>36</v>
      </c>
      <c r="C199" s="110" t="s">
        <v>37</v>
      </c>
      <c r="D199" s="110" t="s">
        <v>37</v>
      </c>
      <c r="E199" s="110" t="s">
        <v>37</v>
      </c>
      <c r="F199" s="110">
        <v>17.8</v>
      </c>
      <c r="G199" s="196">
        <v>20</v>
      </c>
      <c r="H199" s="196">
        <v>23</v>
      </c>
      <c r="I199" s="196">
        <v>25</v>
      </c>
      <c r="J199" s="112" t="s">
        <v>37</v>
      </c>
      <c r="K199" s="136" t="s">
        <v>37</v>
      </c>
      <c r="L199" s="114" t="s">
        <v>37</v>
      </c>
      <c r="M199" s="114" t="s">
        <v>37</v>
      </c>
      <c r="N199" s="114" t="s">
        <v>37</v>
      </c>
      <c r="O199" s="114" t="s">
        <v>37</v>
      </c>
      <c r="P199" s="114" t="s">
        <v>37</v>
      </c>
      <c r="Q199" s="47" t="s">
        <v>37</v>
      </c>
      <c r="R199" s="130" t="s">
        <v>37</v>
      </c>
    </row>
    <row r="200" spans="1:21" ht="24" x14ac:dyDescent="0.2">
      <c r="A200" s="115"/>
      <c r="B200" s="109" t="s">
        <v>38</v>
      </c>
      <c r="C200" s="110" t="s">
        <v>37</v>
      </c>
      <c r="D200" s="110" t="s">
        <v>37</v>
      </c>
      <c r="E200" s="110" t="s">
        <v>37</v>
      </c>
      <c r="F200" s="110">
        <v>27</v>
      </c>
      <c r="G200" s="196">
        <v>28.9</v>
      </c>
      <c r="H200" s="196">
        <v>33</v>
      </c>
      <c r="I200" s="196">
        <v>35</v>
      </c>
      <c r="J200" s="112" t="s">
        <v>37</v>
      </c>
      <c r="K200" s="136" t="s">
        <v>37</v>
      </c>
      <c r="L200" s="114" t="s">
        <v>37</v>
      </c>
      <c r="M200" s="114" t="s">
        <v>37</v>
      </c>
      <c r="N200" s="114" t="s">
        <v>37</v>
      </c>
      <c r="O200" s="114" t="s">
        <v>37</v>
      </c>
      <c r="P200" s="114" t="s">
        <v>37</v>
      </c>
      <c r="Q200" s="47" t="s">
        <v>37</v>
      </c>
      <c r="R200" s="130" t="s">
        <v>37</v>
      </c>
    </row>
    <row r="201" spans="1:21" x14ac:dyDescent="0.2">
      <c r="A201" s="115"/>
      <c r="B201" s="109" t="s">
        <v>39</v>
      </c>
      <c r="C201" s="110" t="s">
        <v>37</v>
      </c>
      <c r="D201" s="110" t="s">
        <v>37</v>
      </c>
      <c r="E201" s="110" t="s">
        <v>37</v>
      </c>
      <c r="F201" s="110"/>
      <c r="G201" s="111"/>
      <c r="H201" s="111"/>
      <c r="I201" s="111"/>
      <c r="J201" s="112" t="s">
        <v>37</v>
      </c>
      <c r="K201" s="136" t="s">
        <v>37</v>
      </c>
      <c r="L201" s="114" t="s">
        <v>37</v>
      </c>
      <c r="M201" s="114" t="s">
        <v>37</v>
      </c>
      <c r="N201" s="114" t="s">
        <v>37</v>
      </c>
      <c r="O201" s="114" t="s">
        <v>37</v>
      </c>
      <c r="P201" s="114" t="s">
        <v>37</v>
      </c>
      <c r="Q201" s="47" t="s">
        <v>37</v>
      </c>
      <c r="R201" s="130" t="s">
        <v>37</v>
      </c>
    </row>
    <row r="202" spans="1:21" ht="24" x14ac:dyDescent="0.2">
      <c r="A202" s="115"/>
      <c r="B202" s="109" t="s">
        <v>40</v>
      </c>
      <c r="C202" s="110" t="s">
        <v>37</v>
      </c>
      <c r="D202" s="110" t="s">
        <v>37</v>
      </c>
      <c r="E202" s="110" t="s">
        <v>37</v>
      </c>
      <c r="F202" s="110"/>
      <c r="G202" s="111"/>
      <c r="H202" s="111"/>
      <c r="I202" s="111"/>
      <c r="J202" s="112" t="s">
        <v>37</v>
      </c>
      <c r="K202" s="136" t="s">
        <v>37</v>
      </c>
      <c r="L202" s="114" t="s">
        <v>37</v>
      </c>
      <c r="M202" s="114" t="s">
        <v>37</v>
      </c>
      <c r="N202" s="114" t="s">
        <v>37</v>
      </c>
      <c r="O202" s="114" t="s">
        <v>37</v>
      </c>
      <c r="P202" s="114" t="s">
        <v>37</v>
      </c>
      <c r="Q202" s="47" t="s">
        <v>37</v>
      </c>
      <c r="R202" s="130" t="s">
        <v>37</v>
      </c>
    </row>
    <row r="203" spans="1:21" x14ac:dyDescent="0.2">
      <c r="A203" s="115"/>
      <c r="B203" s="109" t="s">
        <v>41</v>
      </c>
      <c r="C203" s="110" t="s">
        <v>37</v>
      </c>
      <c r="D203" s="110" t="s">
        <v>37</v>
      </c>
      <c r="E203" s="110" t="s">
        <v>37</v>
      </c>
      <c r="F203" s="110"/>
      <c r="G203" s="111"/>
      <c r="H203" s="111"/>
      <c r="I203" s="111"/>
      <c r="J203" s="112" t="s">
        <v>37</v>
      </c>
      <c r="K203" s="136" t="s">
        <v>37</v>
      </c>
      <c r="L203" s="114" t="s">
        <v>37</v>
      </c>
      <c r="M203" s="114" t="s">
        <v>37</v>
      </c>
      <c r="N203" s="114" t="s">
        <v>37</v>
      </c>
      <c r="O203" s="114" t="s">
        <v>37</v>
      </c>
      <c r="P203" s="114" t="s">
        <v>37</v>
      </c>
      <c r="Q203" s="47" t="s">
        <v>37</v>
      </c>
      <c r="R203" s="130" t="s">
        <v>37</v>
      </c>
    </row>
    <row r="204" spans="1:21" x14ac:dyDescent="0.2">
      <c r="A204" s="115"/>
      <c r="B204" s="109" t="s">
        <v>42</v>
      </c>
      <c r="C204" s="110" t="s">
        <v>37</v>
      </c>
      <c r="D204" s="110" t="s">
        <v>37</v>
      </c>
      <c r="E204" s="110" t="s">
        <v>37</v>
      </c>
      <c r="F204" s="110"/>
      <c r="G204" s="111"/>
      <c r="H204" s="111"/>
      <c r="I204" s="111"/>
      <c r="J204" s="112" t="s">
        <v>37</v>
      </c>
      <c r="K204" s="136" t="s">
        <v>37</v>
      </c>
      <c r="L204" s="114" t="s">
        <v>37</v>
      </c>
      <c r="M204" s="114" t="s">
        <v>37</v>
      </c>
      <c r="N204" s="114" t="s">
        <v>37</v>
      </c>
      <c r="O204" s="114" t="s">
        <v>37</v>
      </c>
      <c r="P204" s="114" t="s">
        <v>37</v>
      </c>
      <c r="Q204" s="47" t="s">
        <v>37</v>
      </c>
      <c r="R204" s="130" t="s">
        <v>37</v>
      </c>
    </row>
    <row r="205" spans="1:21" x14ac:dyDescent="0.2">
      <c r="A205" s="115"/>
      <c r="B205" s="109" t="s">
        <v>43</v>
      </c>
      <c r="C205" s="110" t="s">
        <v>37</v>
      </c>
      <c r="D205" s="110" t="s">
        <v>37</v>
      </c>
      <c r="E205" s="110" t="s">
        <v>37</v>
      </c>
      <c r="F205" s="110"/>
      <c r="G205" s="111"/>
      <c r="H205" s="111"/>
      <c r="I205" s="111"/>
      <c r="J205" s="112" t="s">
        <v>37</v>
      </c>
      <c r="K205" s="136" t="s">
        <v>37</v>
      </c>
      <c r="L205" s="114" t="s">
        <v>37</v>
      </c>
      <c r="M205" s="114" t="s">
        <v>37</v>
      </c>
      <c r="N205" s="114" t="s">
        <v>37</v>
      </c>
      <c r="O205" s="114" t="s">
        <v>37</v>
      </c>
      <c r="P205" s="114" t="s">
        <v>37</v>
      </c>
      <c r="Q205" s="47" t="s">
        <v>37</v>
      </c>
      <c r="R205" s="130" t="s">
        <v>37</v>
      </c>
    </row>
    <row r="206" spans="1:21" ht="38.25" customHeight="1" x14ac:dyDescent="0.2">
      <c r="A206" s="105" t="s">
        <v>1177</v>
      </c>
      <c r="B206" s="116" t="s">
        <v>782</v>
      </c>
      <c r="C206" s="101" t="s">
        <v>1167</v>
      </c>
      <c r="D206" s="101" t="s">
        <v>740</v>
      </c>
      <c r="E206" s="101" t="s">
        <v>741</v>
      </c>
      <c r="F206" s="102">
        <f>SUM(F207:F213)</f>
        <v>552.79999999999995</v>
      </c>
      <c r="G206" s="103">
        <f>SUM(G207:G213)</f>
        <v>666.1</v>
      </c>
      <c r="H206" s="103">
        <f>SUM(H207:H213)</f>
        <v>1171.7</v>
      </c>
      <c r="I206" s="117">
        <f>SUM(I207:I213)</f>
        <v>1379.9</v>
      </c>
      <c r="J206" s="118" t="s">
        <v>21</v>
      </c>
      <c r="K206" s="105" t="s">
        <v>1183</v>
      </c>
      <c r="L206" s="106" t="s">
        <v>1700</v>
      </c>
      <c r="M206" s="106" t="s">
        <v>1724</v>
      </c>
      <c r="N206" s="234" t="s">
        <v>1728</v>
      </c>
      <c r="O206" s="234" t="s">
        <v>1729</v>
      </c>
      <c r="P206" s="235" t="s">
        <v>1645</v>
      </c>
      <c r="Q206" s="51" t="s">
        <v>21</v>
      </c>
      <c r="R206" s="129">
        <f>(G206-F206)/F206</f>
        <v>0.20495658465991332</v>
      </c>
      <c r="S206" s="475" t="s">
        <v>1168</v>
      </c>
      <c r="T206" s="475"/>
      <c r="U206" s="475"/>
    </row>
    <row r="207" spans="1:21" ht="24" x14ac:dyDescent="0.2">
      <c r="A207" s="108"/>
      <c r="B207" s="109" t="s">
        <v>36</v>
      </c>
      <c r="C207" s="110" t="s">
        <v>37</v>
      </c>
      <c r="D207" s="110" t="s">
        <v>37</v>
      </c>
      <c r="E207" s="110" t="s">
        <v>37</v>
      </c>
      <c r="F207" s="110">
        <f>549.3+3.5</f>
        <v>552.79999999999995</v>
      </c>
      <c r="G207" s="111">
        <v>666.1</v>
      </c>
      <c r="H207" s="111">
        <v>1171.7</v>
      </c>
      <c r="I207" s="111">
        <v>1379.9</v>
      </c>
      <c r="J207" s="112" t="s">
        <v>37</v>
      </c>
      <c r="K207" s="136" t="s">
        <v>37</v>
      </c>
      <c r="L207" s="114" t="s">
        <v>37</v>
      </c>
      <c r="M207" s="114" t="s">
        <v>37</v>
      </c>
      <c r="N207" s="114" t="s">
        <v>37</v>
      </c>
      <c r="O207" s="114" t="s">
        <v>37</v>
      </c>
      <c r="P207" s="114" t="s">
        <v>37</v>
      </c>
      <c r="Q207" s="47" t="s">
        <v>37</v>
      </c>
      <c r="R207" s="130" t="s">
        <v>37</v>
      </c>
    </row>
    <row r="208" spans="1:21" ht="24" x14ac:dyDescent="0.2">
      <c r="A208" s="115"/>
      <c r="B208" s="109" t="s">
        <v>38</v>
      </c>
      <c r="C208" s="110" t="s">
        <v>37</v>
      </c>
      <c r="D208" s="110" t="s">
        <v>37</v>
      </c>
      <c r="E208" s="110" t="s">
        <v>37</v>
      </c>
      <c r="F208" s="110"/>
      <c r="G208" s="111"/>
      <c r="H208" s="111"/>
      <c r="I208" s="111"/>
      <c r="J208" s="112" t="s">
        <v>37</v>
      </c>
      <c r="K208" s="136" t="s">
        <v>37</v>
      </c>
      <c r="L208" s="114" t="s">
        <v>37</v>
      </c>
      <c r="M208" s="114" t="s">
        <v>37</v>
      </c>
      <c r="N208" s="114" t="s">
        <v>37</v>
      </c>
      <c r="O208" s="114" t="s">
        <v>37</v>
      </c>
      <c r="P208" s="114" t="s">
        <v>37</v>
      </c>
      <c r="Q208" s="47" t="s">
        <v>37</v>
      </c>
      <c r="R208" s="130" t="s">
        <v>37</v>
      </c>
    </row>
    <row r="209" spans="1:21" x14ac:dyDescent="0.2">
      <c r="A209" s="115"/>
      <c r="B209" s="109" t="s">
        <v>39</v>
      </c>
      <c r="C209" s="110" t="s">
        <v>37</v>
      </c>
      <c r="D209" s="110" t="s">
        <v>37</v>
      </c>
      <c r="E209" s="110" t="s">
        <v>37</v>
      </c>
      <c r="F209" s="110"/>
      <c r="G209" s="111"/>
      <c r="H209" s="111"/>
      <c r="I209" s="111"/>
      <c r="J209" s="112" t="s">
        <v>37</v>
      </c>
      <c r="K209" s="136" t="s">
        <v>37</v>
      </c>
      <c r="L209" s="114" t="s">
        <v>37</v>
      </c>
      <c r="M209" s="114" t="s">
        <v>37</v>
      </c>
      <c r="N209" s="114" t="s">
        <v>37</v>
      </c>
      <c r="O209" s="114" t="s">
        <v>37</v>
      </c>
      <c r="P209" s="114" t="s">
        <v>37</v>
      </c>
      <c r="Q209" s="47" t="s">
        <v>37</v>
      </c>
      <c r="R209" s="130" t="s">
        <v>37</v>
      </c>
    </row>
    <row r="210" spans="1:21" ht="24" x14ac:dyDescent="0.2">
      <c r="A210" s="115"/>
      <c r="B210" s="109" t="s">
        <v>40</v>
      </c>
      <c r="C210" s="110" t="s">
        <v>37</v>
      </c>
      <c r="D210" s="110" t="s">
        <v>37</v>
      </c>
      <c r="E210" s="110" t="s">
        <v>37</v>
      </c>
      <c r="F210" s="110"/>
      <c r="G210" s="111"/>
      <c r="H210" s="111"/>
      <c r="I210" s="111"/>
      <c r="J210" s="112" t="s">
        <v>37</v>
      </c>
      <c r="K210" s="136" t="s">
        <v>37</v>
      </c>
      <c r="L210" s="114" t="s">
        <v>37</v>
      </c>
      <c r="M210" s="114" t="s">
        <v>37</v>
      </c>
      <c r="N210" s="114" t="s">
        <v>37</v>
      </c>
      <c r="O210" s="114" t="s">
        <v>37</v>
      </c>
      <c r="P210" s="114" t="s">
        <v>37</v>
      </c>
      <c r="Q210" s="47" t="s">
        <v>37</v>
      </c>
      <c r="R210" s="130" t="s">
        <v>37</v>
      </c>
    </row>
    <row r="211" spans="1:21" x14ac:dyDescent="0.2">
      <c r="A211" s="115"/>
      <c r="B211" s="109" t="s">
        <v>41</v>
      </c>
      <c r="C211" s="110" t="s">
        <v>37</v>
      </c>
      <c r="D211" s="110" t="s">
        <v>37</v>
      </c>
      <c r="E211" s="110" t="s">
        <v>37</v>
      </c>
      <c r="F211" s="110"/>
      <c r="G211" s="111"/>
      <c r="H211" s="111"/>
      <c r="I211" s="111"/>
      <c r="J211" s="112" t="s">
        <v>37</v>
      </c>
      <c r="K211" s="136" t="s">
        <v>37</v>
      </c>
      <c r="L211" s="114" t="s">
        <v>37</v>
      </c>
      <c r="M211" s="114" t="s">
        <v>37</v>
      </c>
      <c r="N211" s="114" t="s">
        <v>37</v>
      </c>
      <c r="O211" s="114" t="s">
        <v>37</v>
      </c>
      <c r="P211" s="114" t="s">
        <v>37</v>
      </c>
      <c r="Q211" s="47" t="s">
        <v>37</v>
      </c>
      <c r="R211" s="130" t="s">
        <v>37</v>
      </c>
    </row>
    <row r="212" spans="1:21" x14ac:dyDescent="0.2">
      <c r="A212" s="115"/>
      <c r="B212" s="109" t="s">
        <v>42</v>
      </c>
      <c r="C212" s="110" t="s">
        <v>37</v>
      </c>
      <c r="D212" s="110" t="s">
        <v>37</v>
      </c>
      <c r="E212" s="110" t="s">
        <v>37</v>
      </c>
      <c r="F212" s="110"/>
      <c r="G212" s="111"/>
      <c r="H212" s="111"/>
      <c r="I212" s="111"/>
      <c r="J212" s="112" t="s">
        <v>37</v>
      </c>
      <c r="K212" s="136" t="s">
        <v>37</v>
      </c>
      <c r="L212" s="114" t="s">
        <v>37</v>
      </c>
      <c r="M212" s="114" t="s">
        <v>37</v>
      </c>
      <c r="N212" s="114" t="s">
        <v>37</v>
      </c>
      <c r="O212" s="114" t="s">
        <v>37</v>
      </c>
      <c r="P212" s="114" t="s">
        <v>37</v>
      </c>
      <c r="Q212" s="47" t="s">
        <v>37</v>
      </c>
      <c r="R212" s="130" t="s">
        <v>37</v>
      </c>
    </row>
    <row r="213" spans="1:21" x14ac:dyDescent="0.2">
      <c r="A213" s="115"/>
      <c r="B213" s="109" t="s">
        <v>43</v>
      </c>
      <c r="C213" s="110" t="s">
        <v>37</v>
      </c>
      <c r="D213" s="110" t="s">
        <v>37</v>
      </c>
      <c r="E213" s="110" t="s">
        <v>37</v>
      </c>
      <c r="F213" s="110"/>
      <c r="G213" s="111"/>
      <c r="H213" s="111"/>
      <c r="I213" s="111"/>
      <c r="J213" s="112" t="s">
        <v>37</v>
      </c>
      <c r="K213" s="136" t="s">
        <v>37</v>
      </c>
      <c r="L213" s="114" t="s">
        <v>37</v>
      </c>
      <c r="M213" s="114" t="s">
        <v>37</v>
      </c>
      <c r="N213" s="114" t="s">
        <v>37</v>
      </c>
      <c r="O213" s="114" t="s">
        <v>37</v>
      </c>
      <c r="P213" s="114" t="s">
        <v>37</v>
      </c>
      <c r="Q213" s="47" t="s">
        <v>37</v>
      </c>
      <c r="R213" s="130" t="s">
        <v>37</v>
      </c>
    </row>
    <row r="214" spans="1:21" ht="36" x14ac:dyDescent="0.2">
      <c r="A214" s="105" t="s">
        <v>1178</v>
      </c>
      <c r="B214" s="116" t="s">
        <v>1169</v>
      </c>
      <c r="C214" s="101" t="s">
        <v>886</v>
      </c>
      <c r="D214" s="101" t="s">
        <v>543</v>
      </c>
      <c r="E214" s="101" t="s">
        <v>720</v>
      </c>
      <c r="F214" s="102">
        <f>SUM(F215:F221)</f>
        <v>40.1</v>
      </c>
      <c r="G214" s="103">
        <f>SUM(G215:G221)</f>
        <v>15</v>
      </c>
      <c r="H214" s="103">
        <f>SUM(H215:H221)</f>
        <v>15</v>
      </c>
      <c r="I214" s="117">
        <f>SUM(I215:I221)</f>
        <v>15</v>
      </c>
      <c r="J214" s="163" t="s">
        <v>21</v>
      </c>
      <c r="K214" s="105" t="s">
        <v>1184</v>
      </c>
      <c r="L214" s="106" t="s">
        <v>1701</v>
      </c>
      <c r="M214" s="107" t="s">
        <v>683</v>
      </c>
      <c r="N214" s="234" t="s">
        <v>65</v>
      </c>
      <c r="O214" s="234" t="s">
        <v>65</v>
      </c>
      <c r="P214" s="235" t="s">
        <v>65</v>
      </c>
      <c r="Q214" s="77" t="s">
        <v>21</v>
      </c>
      <c r="R214" s="129">
        <f>(G214-F214)/F214</f>
        <v>-0.62593516209476308</v>
      </c>
      <c r="S214" s="459"/>
      <c r="T214" s="459"/>
      <c r="U214" s="459"/>
    </row>
    <row r="215" spans="1:21" ht="24" x14ac:dyDescent="0.2">
      <c r="A215" s="108"/>
      <c r="B215" s="109" t="s">
        <v>36</v>
      </c>
      <c r="C215" s="110" t="s">
        <v>37</v>
      </c>
      <c r="D215" s="110" t="s">
        <v>37</v>
      </c>
      <c r="E215" s="110" t="s">
        <v>37</v>
      </c>
      <c r="F215" s="110">
        <v>40.1</v>
      </c>
      <c r="G215" s="111">
        <v>15</v>
      </c>
      <c r="H215" s="111">
        <v>15</v>
      </c>
      <c r="I215" s="111">
        <v>15</v>
      </c>
      <c r="J215" s="112" t="s">
        <v>37</v>
      </c>
      <c r="K215" s="136" t="s">
        <v>37</v>
      </c>
      <c r="L215" s="114" t="s">
        <v>37</v>
      </c>
      <c r="M215" s="114" t="s">
        <v>37</v>
      </c>
      <c r="N215" s="114" t="s">
        <v>37</v>
      </c>
      <c r="O215" s="114" t="s">
        <v>37</v>
      </c>
      <c r="P215" s="114" t="s">
        <v>37</v>
      </c>
      <c r="Q215" s="47" t="s">
        <v>37</v>
      </c>
      <c r="R215" s="130" t="s">
        <v>37</v>
      </c>
      <c r="S215" s="458"/>
      <c r="T215" s="459"/>
      <c r="U215" s="459"/>
    </row>
    <row r="216" spans="1:21" ht="24" x14ac:dyDescent="0.2">
      <c r="A216" s="115"/>
      <c r="B216" s="109" t="s">
        <v>38</v>
      </c>
      <c r="C216" s="110" t="s">
        <v>37</v>
      </c>
      <c r="D216" s="110" t="s">
        <v>37</v>
      </c>
      <c r="E216" s="110" t="s">
        <v>37</v>
      </c>
      <c r="F216" s="110"/>
      <c r="G216" s="111"/>
      <c r="H216" s="111"/>
      <c r="I216" s="111"/>
      <c r="J216" s="112" t="s">
        <v>37</v>
      </c>
      <c r="K216" s="136" t="s">
        <v>37</v>
      </c>
      <c r="L216" s="114" t="s">
        <v>37</v>
      </c>
      <c r="M216" s="114" t="s">
        <v>37</v>
      </c>
      <c r="N216" s="114" t="s">
        <v>37</v>
      </c>
      <c r="O216" s="114" t="s">
        <v>37</v>
      </c>
      <c r="P216" s="114" t="s">
        <v>37</v>
      </c>
      <c r="Q216" s="47" t="s">
        <v>37</v>
      </c>
      <c r="R216" s="130" t="s">
        <v>37</v>
      </c>
      <c r="S216" s="458"/>
      <c r="T216" s="459"/>
      <c r="U216" s="459"/>
    </row>
    <row r="217" spans="1:21" x14ac:dyDescent="0.2">
      <c r="A217" s="115"/>
      <c r="B217" s="109" t="s">
        <v>39</v>
      </c>
      <c r="C217" s="110" t="s">
        <v>37</v>
      </c>
      <c r="D217" s="110" t="s">
        <v>37</v>
      </c>
      <c r="E217" s="110" t="s">
        <v>37</v>
      </c>
      <c r="F217" s="110"/>
      <c r="G217" s="111"/>
      <c r="H217" s="111"/>
      <c r="I217" s="111"/>
      <c r="J217" s="112" t="s">
        <v>37</v>
      </c>
      <c r="K217" s="136" t="s">
        <v>37</v>
      </c>
      <c r="L217" s="114" t="s">
        <v>37</v>
      </c>
      <c r="M217" s="114" t="s">
        <v>37</v>
      </c>
      <c r="N217" s="114" t="s">
        <v>37</v>
      </c>
      <c r="O217" s="114" t="s">
        <v>37</v>
      </c>
      <c r="P217" s="114" t="s">
        <v>37</v>
      </c>
      <c r="Q217" s="47" t="s">
        <v>37</v>
      </c>
      <c r="R217" s="130" t="s">
        <v>37</v>
      </c>
    </row>
    <row r="218" spans="1:21" ht="24" x14ac:dyDescent="0.2">
      <c r="A218" s="115"/>
      <c r="B218" s="109" t="s">
        <v>40</v>
      </c>
      <c r="C218" s="110" t="s">
        <v>37</v>
      </c>
      <c r="D218" s="110" t="s">
        <v>37</v>
      </c>
      <c r="E218" s="110" t="s">
        <v>37</v>
      </c>
      <c r="F218" s="110"/>
      <c r="G218" s="111"/>
      <c r="H218" s="111"/>
      <c r="I218" s="111"/>
      <c r="J218" s="112" t="s">
        <v>37</v>
      </c>
      <c r="K218" s="136" t="s">
        <v>37</v>
      </c>
      <c r="L218" s="114" t="s">
        <v>37</v>
      </c>
      <c r="M218" s="114" t="s">
        <v>37</v>
      </c>
      <c r="N218" s="114" t="s">
        <v>37</v>
      </c>
      <c r="O218" s="114" t="s">
        <v>37</v>
      </c>
      <c r="P218" s="114" t="s">
        <v>37</v>
      </c>
      <c r="Q218" s="47" t="s">
        <v>37</v>
      </c>
      <c r="R218" s="130" t="s">
        <v>37</v>
      </c>
    </row>
    <row r="219" spans="1:21" x14ac:dyDescent="0.2">
      <c r="A219" s="115"/>
      <c r="B219" s="109" t="s">
        <v>41</v>
      </c>
      <c r="C219" s="110" t="s">
        <v>37</v>
      </c>
      <c r="D219" s="110" t="s">
        <v>37</v>
      </c>
      <c r="E219" s="110" t="s">
        <v>37</v>
      </c>
      <c r="F219" s="110"/>
      <c r="G219" s="111"/>
      <c r="H219" s="111"/>
      <c r="I219" s="111"/>
      <c r="J219" s="112" t="s">
        <v>37</v>
      </c>
      <c r="K219" s="136" t="s">
        <v>37</v>
      </c>
      <c r="L219" s="114" t="s">
        <v>37</v>
      </c>
      <c r="M219" s="114" t="s">
        <v>37</v>
      </c>
      <c r="N219" s="114" t="s">
        <v>37</v>
      </c>
      <c r="O219" s="114" t="s">
        <v>37</v>
      </c>
      <c r="P219" s="114" t="s">
        <v>37</v>
      </c>
      <c r="Q219" s="47" t="s">
        <v>37</v>
      </c>
      <c r="R219" s="130" t="s">
        <v>37</v>
      </c>
    </row>
    <row r="220" spans="1:21" x14ac:dyDescent="0.2">
      <c r="A220" s="115"/>
      <c r="B220" s="109" t="s">
        <v>42</v>
      </c>
      <c r="C220" s="110" t="s">
        <v>37</v>
      </c>
      <c r="D220" s="110" t="s">
        <v>37</v>
      </c>
      <c r="E220" s="110" t="s">
        <v>37</v>
      </c>
      <c r="F220" s="110"/>
      <c r="G220" s="111"/>
      <c r="H220" s="111"/>
      <c r="I220" s="111"/>
      <c r="J220" s="112" t="s">
        <v>37</v>
      </c>
      <c r="K220" s="136" t="s">
        <v>37</v>
      </c>
      <c r="L220" s="114" t="s">
        <v>37</v>
      </c>
      <c r="M220" s="114" t="s">
        <v>37</v>
      </c>
      <c r="N220" s="114" t="s">
        <v>37</v>
      </c>
      <c r="O220" s="114" t="s">
        <v>37</v>
      </c>
      <c r="P220" s="114" t="s">
        <v>37</v>
      </c>
      <c r="Q220" s="47" t="s">
        <v>37</v>
      </c>
      <c r="R220" s="130" t="s">
        <v>37</v>
      </c>
    </row>
    <row r="221" spans="1:21" x14ac:dyDescent="0.2">
      <c r="A221" s="115"/>
      <c r="B221" s="109" t="s">
        <v>43</v>
      </c>
      <c r="C221" s="110" t="s">
        <v>37</v>
      </c>
      <c r="D221" s="110" t="s">
        <v>37</v>
      </c>
      <c r="E221" s="110" t="s">
        <v>37</v>
      </c>
      <c r="F221" s="110"/>
      <c r="G221" s="111"/>
      <c r="H221" s="111"/>
      <c r="I221" s="111"/>
      <c r="J221" s="112" t="s">
        <v>37</v>
      </c>
      <c r="K221" s="136" t="s">
        <v>37</v>
      </c>
      <c r="L221" s="114" t="s">
        <v>37</v>
      </c>
      <c r="M221" s="114" t="s">
        <v>37</v>
      </c>
      <c r="N221" s="114" t="s">
        <v>37</v>
      </c>
      <c r="O221" s="114" t="s">
        <v>37</v>
      </c>
      <c r="P221" s="114" t="s">
        <v>37</v>
      </c>
      <c r="Q221" s="47" t="s">
        <v>37</v>
      </c>
      <c r="R221" s="130" t="s">
        <v>37</v>
      </c>
    </row>
    <row r="222" spans="1:21" ht="13.5" thickBot="1" x14ac:dyDescent="0.25">
      <c r="A222" s="383" t="s">
        <v>193</v>
      </c>
      <c r="B222" s="384"/>
      <c r="C222" s="384"/>
      <c r="D222" s="384"/>
      <c r="E222" s="385"/>
      <c r="F222" s="122">
        <f>F7</f>
        <v>3441.9</v>
      </c>
      <c r="G222" s="122">
        <f>G7</f>
        <v>4391.1000000000004</v>
      </c>
      <c r="H222" s="122">
        <f>H7</f>
        <v>5035.2999999999993</v>
      </c>
      <c r="I222" s="122">
        <f>I7</f>
        <v>5482.0000000000009</v>
      </c>
      <c r="J222" s="123" t="s">
        <v>37</v>
      </c>
      <c r="K222" s="124" t="s">
        <v>37</v>
      </c>
      <c r="L222" s="125" t="s">
        <v>37</v>
      </c>
      <c r="M222" s="125" t="s">
        <v>37</v>
      </c>
      <c r="N222" s="125" t="s">
        <v>37</v>
      </c>
      <c r="O222" s="125" t="s">
        <v>37</v>
      </c>
      <c r="P222" s="125" t="s">
        <v>37</v>
      </c>
      <c r="Q222" s="50" t="s">
        <v>37</v>
      </c>
      <c r="R222" s="137" t="s">
        <v>37</v>
      </c>
    </row>
    <row r="223" spans="1:21" ht="13.5" thickBot="1" x14ac:dyDescent="0.25">
      <c r="A223" s="66" t="s">
        <v>194</v>
      </c>
      <c r="B223" s="66"/>
      <c r="C223" s="138"/>
      <c r="D223" s="138"/>
      <c r="E223" s="138"/>
      <c r="F223" s="138"/>
      <c r="G223" s="66"/>
      <c r="H223" s="66"/>
      <c r="I223" s="66"/>
    </row>
    <row r="224" spans="1:21" ht="24" x14ac:dyDescent="0.2">
      <c r="A224" s="3"/>
      <c r="B224" s="4" t="s">
        <v>195</v>
      </c>
      <c r="C224" s="5" t="s">
        <v>37</v>
      </c>
      <c r="D224" s="5" t="s">
        <v>37</v>
      </c>
      <c r="E224" s="5" t="s">
        <v>37</v>
      </c>
      <c r="F224" s="6" t="s">
        <v>37</v>
      </c>
      <c r="G224" s="7">
        <f>SUM(G226:G231)</f>
        <v>3796.1000000000004</v>
      </c>
      <c r="H224" s="7">
        <f t="shared" ref="H224:I224" si="4">SUM(H226:H231)</f>
        <v>4407.3</v>
      </c>
      <c r="I224" s="8">
        <f t="shared" si="4"/>
        <v>4888.1000000000004</v>
      </c>
    </row>
    <row r="225" spans="1:22" x14ac:dyDescent="0.2">
      <c r="A225" s="9"/>
      <c r="B225" s="10" t="s">
        <v>196</v>
      </c>
      <c r="C225" s="11" t="s">
        <v>37</v>
      </c>
      <c r="D225" s="11" t="s">
        <v>37</v>
      </c>
      <c r="E225" s="11" t="s">
        <v>37</v>
      </c>
      <c r="F225" s="12" t="s">
        <v>37</v>
      </c>
      <c r="G225" s="13" t="s">
        <v>37</v>
      </c>
      <c r="H225" s="13" t="s">
        <v>37</v>
      </c>
      <c r="I225" s="14" t="s">
        <v>37</v>
      </c>
    </row>
    <row r="226" spans="1:22" ht="24" x14ac:dyDescent="0.2">
      <c r="A226" s="9"/>
      <c r="B226" s="15" t="s">
        <v>36</v>
      </c>
      <c r="C226" s="12" t="s">
        <v>37</v>
      </c>
      <c r="D226" s="12" t="s">
        <v>37</v>
      </c>
      <c r="E226" s="12" t="s">
        <v>37</v>
      </c>
      <c r="F226" s="12" t="s">
        <v>37</v>
      </c>
      <c r="G226" s="16">
        <f t="shared" ref="G226:I232" si="5">SUMIF($B$8:$B$222,$B226,G$8:G$222)</f>
        <v>3557.7000000000003</v>
      </c>
      <c r="H226" s="16">
        <f t="shared" si="5"/>
        <v>4282.8</v>
      </c>
      <c r="I226" s="16">
        <f t="shared" si="5"/>
        <v>4751.1000000000004</v>
      </c>
    </row>
    <row r="227" spans="1:22" ht="24" x14ac:dyDescent="0.2">
      <c r="A227" s="9"/>
      <c r="B227" s="15" t="s">
        <v>38</v>
      </c>
      <c r="C227" s="12" t="s">
        <v>37</v>
      </c>
      <c r="D227" s="12" t="s">
        <v>37</v>
      </c>
      <c r="E227" s="12" t="s">
        <v>37</v>
      </c>
      <c r="F227" s="12" t="s">
        <v>37</v>
      </c>
      <c r="G227" s="16">
        <f t="shared" si="5"/>
        <v>28.9</v>
      </c>
      <c r="H227" s="16">
        <f t="shared" si="5"/>
        <v>33</v>
      </c>
      <c r="I227" s="16">
        <f t="shared" si="5"/>
        <v>35</v>
      </c>
    </row>
    <row r="228" spans="1:22" x14ac:dyDescent="0.2">
      <c r="A228" s="9"/>
      <c r="B228" s="15" t="s">
        <v>39</v>
      </c>
      <c r="C228" s="12" t="s">
        <v>37</v>
      </c>
      <c r="D228" s="12" t="s">
        <v>37</v>
      </c>
      <c r="E228" s="12" t="s">
        <v>37</v>
      </c>
      <c r="F228" s="12" t="s">
        <v>37</v>
      </c>
      <c r="G228" s="16">
        <f t="shared" si="5"/>
        <v>89.5</v>
      </c>
      <c r="H228" s="16">
        <f t="shared" si="5"/>
        <v>91.5</v>
      </c>
      <c r="I228" s="16">
        <f t="shared" si="5"/>
        <v>93.5</v>
      </c>
    </row>
    <row r="229" spans="1:22" ht="24" x14ac:dyDescent="0.2">
      <c r="A229" s="9"/>
      <c r="B229" s="15" t="s">
        <v>40</v>
      </c>
      <c r="C229" s="12" t="s">
        <v>37</v>
      </c>
      <c r="D229" s="12" t="s">
        <v>37</v>
      </c>
      <c r="E229" s="12" t="s">
        <v>37</v>
      </c>
      <c r="F229" s="12" t="s">
        <v>37</v>
      </c>
      <c r="G229" s="16">
        <f t="shared" si="5"/>
        <v>0</v>
      </c>
      <c r="H229" s="16">
        <f t="shared" si="5"/>
        <v>0</v>
      </c>
      <c r="I229" s="16">
        <f t="shared" si="5"/>
        <v>8.5</v>
      </c>
    </row>
    <row r="230" spans="1:22" x14ac:dyDescent="0.2">
      <c r="A230" s="9"/>
      <c r="B230" s="15" t="s">
        <v>41</v>
      </c>
      <c r="C230" s="12" t="s">
        <v>37</v>
      </c>
      <c r="D230" s="12" t="s">
        <v>37</v>
      </c>
      <c r="E230" s="12" t="s">
        <v>37</v>
      </c>
      <c r="F230" s="12" t="s">
        <v>37</v>
      </c>
      <c r="G230" s="16">
        <f t="shared" si="5"/>
        <v>120</v>
      </c>
      <c r="H230" s="16">
        <f t="shared" si="5"/>
        <v>0</v>
      </c>
      <c r="I230" s="16">
        <f t="shared" si="5"/>
        <v>0</v>
      </c>
      <c r="V230" s="76"/>
    </row>
    <row r="231" spans="1:22" x14ac:dyDescent="0.2">
      <c r="A231" s="9"/>
      <c r="B231" s="15" t="s">
        <v>42</v>
      </c>
      <c r="C231" s="12" t="s">
        <v>37</v>
      </c>
      <c r="D231" s="12" t="s">
        <v>37</v>
      </c>
      <c r="E231" s="12" t="s">
        <v>37</v>
      </c>
      <c r="F231" s="12" t="s">
        <v>37</v>
      </c>
      <c r="G231" s="16">
        <f>SUMIF($B$8:$B$222,$B231,G$8:G$222)</f>
        <v>0</v>
      </c>
      <c r="H231" s="16">
        <f t="shared" ref="H231:I231" si="6">SUMIF($B$8:$B$222,$B231,H$8:H$222)</f>
        <v>0</v>
      </c>
      <c r="I231" s="16">
        <f t="shared" si="6"/>
        <v>0</v>
      </c>
    </row>
    <row r="232" spans="1:22" ht="13.5" thickBot="1" x14ac:dyDescent="0.25">
      <c r="A232" s="17"/>
      <c r="B232" s="53" t="s">
        <v>43</v>
      </c>
      <c r="C232" s="18" t="s">
        <v>37</v>
      </c>
      <c r="D232" s="18" t="s">
        <v>37</v>
      </c>
      <c r="E232" s="18" t="s">
        <v>37</v>
      </c>
      <c r="F232" s="18" t="s">
        <v>37</v>
      </c>
      <c r="G232" s="39">
        <f t="shared" si="5"/>
        <v>595</v>
      </c>
      <c r="H232" s="39">
        <f t="shared" si="5"/>
        <v>628</v>
      </c>
      <c r="I232" s="39">
        <f t="shared" si="5"/>
        <v>593.9</v>
      </c>
    </row>
    <row r="233" spans="1:22" ht="24.75" thickBot="1" x14ac:dyDescent="0.25">
      <c r="A233" s="19"/>
      <c r="B233" s="20" t="s">
        <v>193</v>
      </c>
      <c r="C233" s="21" t="s">
        <v>37</v>
      </c>
      <c r="D233" s="21" t="s">
        <v>37</v>
      </c>
      <c r="E233" s="21" t="s">
        <v>37</v>
      </c>
      <c r="F233" s="22">
        <f>F222</f>
        <v>3441.9</v>
      </c>
      <c r="G233" s="22">
        <f>G232+G224</f>
        <v>4391.1000000000004</v>
      </c>
      <c r="H233" s="22">
        <f>H232+H224</f>
        <v>5035.3</v>
      </c>
      <c r="I233" s="23">
        <f t="shared" ref="I233" si="7">I232+I224</f>
        <v>5482</v>
      </c>
      <c r="K233" s="324" t="s">
        <v>1789</v>
      </c>
      <c r="L233" s="325"/>
      <c r="M233" s="325"/>
      <c r="N233" s="325"/>
      <c r="O233" s="325"/>
      <c r="P233" s="325"/>
      <c r="Q233" s="325"/>
    </row>
    <row r="234" spans="1:22" ht="13.5" thickBot="1" x14ac:dyDescent="0.25">
      <c r="A234" s="24"/>
      <c r="B234" s="24" t="s">
        <v>197</v>
      </c>
      <c r="C234" s="25" t="s">
        <v>37</v>
      </c>
      <c r="D234" s="25" t="s">
        <v>37</v>
      </c>
      <c r="E234" s="25" t="s">
        <v>37</v>
      </c>
      <c r="F234" s="26">
        <f>+F58+F50+F42+F34+F18+F10+F66</f>
        <v>0</v>
      </c>
      <c r="G234" s="26">
        <f>+G58+G50+G42+G34+G18+G10+G66</f>
        <v>198</v>
      </c>
      <c r="H234" s="26">
        <f>+H58+H50+H42+H34+H18+H10+H66</f>
        <v>172</v>
      </c>
      <c r="I234" s="159">
        <f>+I58+I50+I42+I34+I18+I10+I66</f>
        <v>282.5</v>
      </c>
      <c r="K234" s="325"/>
      <c r="L234" s="325"/>
      <c r="M234" s="325"/>
      <c r="N234" s="325"/>
      <c r="O234" s="325"/>
      <c r="P234" s="325"/>
      <c r="Q234" s="325"/>
    </row>
    <row r="235" spans="1:22" ht="24.75" thickBot="1" x14ac:dyDescent="0.25">
      <c r="A235" s="27"/>
      <c r="B235" s="27" t="s">
        <v>198</v>
      </c>
      <c r="C235" s="28" t="s">
        <v>37</v>
      </c>
      <c r="D235" s="28" t="s">
        <v>37</v>
      </c>
      <c r="E235" s="28" t="s">
        <v>37</v>
      </c>
      <c r="F235" s="29" t="s">
        <v>199</v>
      </c>
      <c r="G235" s="30">
        <f>(G233-F233)/F233</f>
        <v>0.27577791336180607</v>
      </c>
      <c r="H235" s="30">
        <f>(H233-G233)/G233</f>
        <v>0.14670583680626717</v>
      </c>
      <c r="I235" s="55">
        <f t="shared" ref="I235" si="8">(I233-H233)/H233</f>
        <v>8.871368140925065E-2</v>
      </c>
      <c r="K235" s="325"/>
      <c r="L235" s="325"/>
      <c r="M235" s="325"/>
      <c r="N235" s="325"/>
      <c r="O235" s="325"/>
      <c r="P235" s="325"/>
      <c r="Q235" s="325"/>
    </row>
    <row r="236" spans="1:22" x14ac:dyDescent="0.2">
      <c r="A236" s="31"/>
      <c r="B236" s="31"/>
      <c r="C236" s="32"/>
      <c r="D236" s="32"/>
      <c r="E236" s="32"/>
      <c r="F236" s="139">
        <f>F233-F222</f>
        <v>0</v>
      </c>
      <c r="G236" s="33">
        <f>G233-G222</f>
        <v>0</v>
      </c>
      <c r="H236" s="33">
        <f>H233-H222</f>
        <v>0</v>
      </c>
      <c r="I236" s="33">
        <f>I233-I222</f>
        <v>0</v>
      </c>
    </row>
    <row r="237" spans="1:22" x14ac:dyDescent="0.2">
      <c r="A237" s="34" t="s">
        <v>200</v>
      </c>
      <c r="B237" s="35" t="s">
        <v>201</v>
      </c>
      <c r="F237" s="56"/>
      <c r="G237" s="37"/>
      <c r="H237" s="37"/>
      <c r="I237" s="37"/>
    </row>
    <row r="238" spans="1:22" ht="13.5" customHeight="1" x14ac:dyDescent="0.2">
      <c r="A238" s="34" t="s">
        <v>202</v>
      </c>
      <c r="B238" s="35" t="s">
        <v>203</v>
      </c>
      <c r="F238" s="57"/>
      <c r="G238" s="58"/>
      <c r="H238" s="58"/>
      <c r="I238" s="58"/>
    </row>
    <row r="239" spans="1:22" x14ac:dyDescent="0.2">
      <c r="A239" s="34" t="s">
        <v>204</v>
      </c>
      <c r="B239" s="35" t="s">
        <v>205</v>
      </c>
      <c r="F239" s="59"/>
      <c r="G239" s="60"/>
      <c r="H239" s="60"/>
      <c r="I239" s="60"/>
    </row>
    <row r="240" spans="1:22" x14ac:dyDescent="0.2">
      <c r="A240" s="34" t="s">
        <v>206</v>
      </c>
      <c r="B240" s="38" t="s">
        <v>207</v>
      </c>
    </row>
    <row r="241" spans="1:2" x14ac:dyDescent="0.2">
      <c r="A241" s="34" t="s">
        <v>208</v>
      </c>
      <c r="B241" s="35" t="s">
        <v>209</v>
      </c>
    </row>
    <row r="242" spans="1:2" x14ac:dyDescent="0.2">
      <c r="A242" s="34" t="s">
        <v>210</v>
      </c>
      <c r="B242" s="35" t="s">
        <v>211</v>
      </c>
    </row>
    <row r="243" spans="1:2" x14ac:dyDescent="0.2">
      <c r="A243" s="34" t="s">
        <v>212</v>
      </c>
      <c r="B243" s="35" t="s">
        <v>213</v>
      </c>
    </row>
    <row r="244" spans="1:2" ht="12.75" customHeight="1" x14ac:dyDescent="0.2">
      <c r="A244" s="34" t="s">
        <v>214</v>
      </c>
      <c r="B244" s="35" t="s">
        <v>215</v>
      </c>
    </row>
    <row r="245" spans="1:2" x14ac:dyDescent="0.2">
      <c r="A245" s="34" t="s">
        <v>216</v>
      </c>
      <c r="B245" s="35" t="s">
        <v>217</v>
      </c>
    </row>
    <row r="246" spans="1:2" x14ac:dyDescent="0.2">
      <c r="A246" s="34" t="s">
        <v>218</v>
      </c>
      <c r="B246" s="35" t="s">
        <v>219</v>
      </c>
    </row>
    <row r="247" spans="1:2" ht="13.5" customHeight="1" x14ac:dyDescent="0.2">
      <c r="A247" s="34" t="s">
        <v>220</v>
      </c>
      <c r="B247" s="35" t="s">
        <v>221</v>
      </c>
    </row>
    <row r="248" spans="1:2" ht="13.5" customHeight="1" x14ac:dyDescent="0.2"/>
  </sheetData>
  <dataConsolidate/>
  <mergeCells count="64">
    <mergeCell ref="Q5:Q6"/>
    <mergeCell ref="R5:R6"/>
    <mergeCell ref="R8:R9"/>
    <mergeCell ref="S183:U184"/>
    <mergeCell ref="S10:U10"/>
    <mergeCell ref="S58:U58"/>
    <mergeCell ref="S66:U66"/>
    <mergeCell ref="S82:U82"/>
    <mergeCell ref="S150:U150"/>
    <mergeCell ref="S151:U151"/>
    <mergeCell ref="S152:U152"/>
    <mergeCell ref="S18:U18"/>
    <mergeCell ref="S26:U26"/>
    <mergeCell ref="S34:U34"/>
    <mergeCell ref="R98:R100"/>
    <mergeCell ref="S143:U143"/>
    <mergeCell ref="A4:P4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M5"/>
    <mergeCell ref="N5:P5"/>
    <mergeCell ref="A222:E222"/>
    <mergeCell ref="A98:A100"/>
    <mergeCell ref="B98:B100"/>
    <mergeCell ref="F98:F100"/>
    <mergeCell ref="G98:G100"/>
    <mergeCell ref="A8:A9"/>
    <mergeCell ref="B8:B9"/>
    <mergeCell ref="F8:F9"/>
    <mergeCell ref="G8:G9"/>
    <mergeCell ref="J98:J100"/>
    <mergeCell ref="H8:H9"/>
    <mergeCell ref="I8:I9"/>
    <mergeCell ref="J8:J9"/>
    <mergeCell ref="H98:H100"/>
    <mergeCell ref="I98:I100"/>
    <mergeCell ref="S133:U133"/>
    <mergeCell ref="S142:U142"/>
    <mergeCell ref="S144:U144"/>
    <mergeCell ref="S141:U141"/>
    <mergeCell ref="S42:U42"/>
    <mergeCell ref="S50:U50"/>
    <mergeCell ref="S125:U125"/>
    <mergeCell ref="S74:U75"/>
    <mergeCell ref="S76:U76"/>
    <mergeCell ref="S117:U117"/>
    <mergeCell ref="K233:Q235"/>
    <mergeCell ref="S215:U216"/>
    <mergeCell ref="S149:U149"/>
    <mergeCell ref="S198:T198"/>
    <mergeCell ref="S190:U190"/>
    <mergeCell ref="S206:U206"/>
    <mergeCell ref="S174:U174"/>
    <mergeCell ref="S157:U157"/>
    <mergeCell ref="S214:U214"/>
  </mergeCells>
  <phoneticPr fontId="3" type="noConversion"/>
  <pageMargins left="0.25" right="0.25" top="0.75" bottom="0.75" header="0.3" footer="0.3"/>
  <pageSetup paperSize="9" scale="91" fitToHeight="0" orientation="portrait" r:id="rId1"/>
  <rowBreaks count="1" manualBreakCount="1">
    <brk id="219" max="24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3FC928-631E-4216-986A-A81CBCCE5F5C}">
  <dimension ref="A1:J68"/>
  <sheetViews>
    <sheetView topLeftCell="A40" zoomScale="130" zoomScaleNormal="130" workbookViewId="0">
      <selection activeCell="I41" sqref="I41"/>
    </sheetView>
  </sheetViews>
  <sheetFormatPr defaultColWidth="9.140625" defaultRowHeight="12.75" x14ac:dyDescent="0.2"/>
  <cols>
    <col min="1" max="1" width="19.5703125" style="209" customWidth="1"/>
    <col min="2" max="2" width="23.28515625" style="209" customWidth="1"/>
    <col min="3" max="3" width="5.42578125" style="209" customWidth="1"/>
    <col min="4" max="6" width="7" style="221" customWidth="1"/>
    <col min="7" max="7" width="32.7109375" style="299" customWidth="1"/>
    <col min="8" max="16384" width="9.140625" style="1"/>
  </cols>
  <sheetData>
    <row r="1" spans="1:10" x14ac:dyDescent="0.2">
      <c r="C1" s="210"/>
      <c r="D1" s="211"/>
      <c r="E1" s="211"/>
      <c r="F1" s="212" t="s">
        <v>0</v>
      </c>
    </row>
    <row r="2" spans="1:10" x14ac:dyDescent="0.2">
      <c r="C2" s="210"/>
      <c r="D2" s="211"/>
      <c r="E2" s="211"/>
      <c r="F2" s="212" t="s">
        <v>1</v>
      </c>
    </row>
    <row r="3" spans="1:10" x14ac:dyDescent="0.2">
      <c r="C3" s="210"/>
      <c r="D3" s="211"/>
      <c r="E3" s="211"/>
      <c r="F3" s="212" t="s">
        <v>1612</v>
      </c>
    </row>
    <row r="4" spans="1:10" x14ac:dyDescent="0.2">
      <c r="C4" s="210"/>
      <c r="D4" s="211"/>
      <c r="E4" s="211"/>
      <c r="F4" s="213"/>
    </row>
    <row r="5" spans="1:10" ht="26.25" customHeight="1" x14ac:dyDescent="0.2">
      <c r="A5" s="407" t="s">
        <v>1545</v>
      </c>
      <c r="B5" s="407"/>
      <c r="C5" s="407"/>
      <c r="D5" s="407"/>
      <c r="E5" s="407"/>
      <c r="F5" s="407"/>
      <c r="G5" s="407"/>
      <c r="H5" s="214"/>
      <c r="I5" s="214"/>
      <c r="J5" s="214"/>
    </row>
    <row r="6" spans="1:10" x14ac:dyDescent="0.2">
      <c r="A6" s="408" t="s">
        <v>12</v>
      </c>
      <c r="B6" s="408" t="s">
        <v>13</v>
      </c>
      <c r="C6" s="408"/>
      <c r="D6" s="408" t="s">
        <v>14</v>
      </c>
      <c r="E6" s="408"/>
      <c r="F6" s="408"/>
      <c r="G6" s="409" t="s">
        <v>15</v>
      </c>
    </row>
    <row r="7" spans="1:10" ht="27" x14ac:dyDescent="0.2">
      <c r="A7" s="408"/>
      <c r="B7" s="215" t="s">
        <v>17</v>
      </c>
      <c r="C7" s="215" t="s">
        <v>18</v>
      </c>
      <c r="D7" s="215">
        <v>2024</v>
      </c>
      <c r="E7" s="215">
        <v>2025</v>
      </c>
      <c r="F7" s="215">
        <v>2026</v>
      </c>
      <c r="G7" s="409"/>
    </row>
    <row r="8" spans="1:10" ht="23.25" customHeight="1" x14ac:dyDescent="0.2">
      <c r="A8" s="224" t="str">
        <f>'004 pr. asig'!A8</f>
        <v>004-02-01 (P)</v>
      </c>
      <c r="B8" s="398" t="str">
        <f>'004 pr. asig'!B8</f>
        <v>Išvystyti turistinių ir rekreacinių paslaugų bei infrastruktūros įvairovę, pagerinti paslaugų kokybę ir prieinamumą</v>
      </c>
      <c r="C8" s="399"/>
      <c r="D8" s="399"/>
      <c r="E8" s="399"/>
      <c r="F8" s="399"/>
      <c r="G8" s="400"/>
    </row>
    <row r="9" spans="1:10" ht="39" customHeight="1" x14ac:dyDescent="0.2">
      <c r="A9" s="216" t="str">
        <f>'004 pr. asig'!K8</f>
        <v>E-004-02-01-01</v>
      </c>
      <c r="B9" s="216" t="str">
        <f>'004 pr. asig'!L8</f>
        <v xml:space="preserve">Užsienio turistų dalis: apgyvendinimo įstaigose/ Pasvalio TIC          </v>
      </c>
      <c r="C9" s="216" t="str">
        <f>'004 pr. asig'!M8</f>
        <v>proc.</v>
      </c>
      <c r="D9" s="216" t="str">
        <f>'004 pr. asig'!N8</f>
        <v>35.8/ 4,5</v>
      </c>
      <c r="E9" s="216" t="str">
        <f>'004 pr. asig'!O8</f>
        <v>37/ 5.0</v>
      </c>
      <c r="F9" s="216" t="str">
        <f>'004 pr. asig'!P8</f>
        <v>37.5/ 6.0</v>
      </c>
      <c r="G9" s="300" t="str">
        <f>'004 pr. asig'!Q8</f>
        <v xml:space="preserve">Užsienio turistų dalis (proc.):
-	Apgyvendinimo įstaigose
-	Pasvalio TIC                 </v>
      </c>
    </row>
    <row r="10" spans="1:10" ht="45" x14ac:dyDescent="0.2">
      <c r="A10" s="216" t="str">
        <f>'004 pr. asig'!K9</f>
        <v>E-004-02-01-02</v>
      </c>
      <c r="B10" s="216" t="str">
        <f>'004 pr. asig'!L9</f>
        <v xml:space="preserve">Turistų apsilankiusių spalio-balandžio mėn., dalis: apgyvendinimo įstaigose/ Pasvalio TIC          </v>
      </c>
      <c r="C10" s="216" t="str">
        <f>'004 pr. asig'!M9</f>
        <v>proc.</v>
      </c>
      <c r="D10" s="216" t="str">
        <f>'004 pr. asig'!N9</f>
        <v>40.5/ 39.7</v>
      </c>
      <c r="E10" s="216" t="str">
        <f>'004 pr. asig'!O9</f>
        <v>40.7/ 40</v>
      </c>
      <c r="F10" s="216" t="str">
        <f>'004 pr. asig'!P9</f>
        <v>41/ 41</v>
      </c>
      <c r="G10" s="300" t="str">
        <f>'004 pr. asig'!Q9</f>
        <v xml:space="preserve">Turistų, apsilankiusių spalio-balandžio mėn., dalis (proc.):
-	Apgyvendinimo įstaigose
-	Pasvalio TIC       </v>
      </c>
    </row>
    <row r="11" spans="1:10" s="217" customFormat="1" ht="45" customHeight="1" x14ac:dyDescent="0.2">
      <c r="A11" s="223" t="str">
        <f>'004 pr. asig'!A10</f>
        <v>004-02-01-01 (RE)</v>
      </c>
      <c r="B11" s="404" t="str">
        <f>'004 pr. asig'!B10</f>
        <v>Projekto "Regiono turizmo objektų skaitmenizavimas (lankytinų objektų fotoarchyvo sukūrimas, virtualių programėlių/ekskursijų/apps'ų kūrimas, audiogidų sistemos įsigijimas (įskaitant maršrutų savarankiškai keliauti sukūrimą),QR kodų ženklinimas)" įgyvendinimas</v>
      </c>
      <c r="C11" s="405"/>
      <c r="D11" s="405"/>
      <c r="E11" s="405"/>
      <c r="F11" s="405"/>
      <c r="G11" s="406"/>
    </row>
    <row r="12" spans="1:10" ht="33.75" x14ac:dyDescent="0.2">
      <c r="A12" s="216" t="str">
        <f>'004 pr. asig'!K10</f>
        <v>R-004-02-01-01-01</v>
      </c>
      <c r="B12" s="222" t="str">
        <f>'004 pr. asig'!L10</f>
        <v>Naujai sukurtų/ įdiegtų turizmo objektų skaitmenizavimo priemonių skaičius</v>
      </c>
      <c r="C12" s="222" t="str">
        <f>'004 pr. asig'!M10</f>
        <v>kompl.</v>
      </c>
      <c r="D12" s="222">
        <f>'004 pr. asig'!N10</f>
        <v>0</v>
      </c>
      <c r="E12" s="222">
        <f>'004 pr. asig'!O10</f>
        <v>0</v>
      </c>
      <c r="F12" s="222">
        <f>'004 pr. asig'!P10</f>
        <v>0</v>
      </c>
      <c r="G12" s="301" t="str">
        <f>'004 pr. asig'!Q10</f>
        <v>Naujai sukurtų/ įdiegtų turizmo objektų skaitmenizavimo priemonių skaičius (kompl.)</v>
      </c>
    </row>
    <row r="13" spans="1:10" s="217" customFormat="1" ht="28.5" customHeight="1" x14ac:dyDescent="0.2">
      <c r="A13" s="223" t="str">
        <f>'004 pr. asig'!A18</f>
        <v>004-02-01-02 (RE)</v>
      </c>
      <c r="B13" s="404" t="str">
        <f>'004 pr. asig'!B18</f>
        <v>Projekto "Panevėžio regiono individualaus turizmo paslaugų turinio planavimo informacinė sistema (taikomoji programa su mobiliąja aplikacija)" įgyvendinimas</v>
      </c>
      <c r="C13" s="405"/>
      <c r="D13" s="405"/>
      <c r="E13" s="405"/>
      <c r="F13" s="405"/>
      <c r="G13" s="406"/>
    </row>
    <row r="14" spans="1:10" ht="33.75" x14ac:dyDescent="0.2">
      <c r="A14" s="216" t="str">
        <f>'004 pr. asig'!K18</f>
        <v>R-004-02-01-02-01</v>
      </c>
      <c r="B14" s="222" t="str">
        <f>'004 pr. asig'!L18</f>
        <v>Sukurta bendra turizmo  informacinė sistema kartu su FZ savivaldybėmis</v>
      </c>
      <c r="C14" s="222" t="str">
        <f>'004 pr. asig'!M18</f>
        <v>vnt.</v>
      </c>
      <c r="D14" s="222">
        <f>'004 pr. asig'!N18</f>
        <v>0</v>
      </c>
      <c r="E14" s="222">
        <f>'004 pr. asig'!O18</f>
        <v>0</v>
      </c>
      <c r="F14" s="222">
        <f>'004 pr. asig'!P18</f>
        <v>0</v>
      </c>
      <c r="G14" s="301" t="str">
        <f>'004 pr. asig'!Q18</f>
        <v>Sukurta bendra turizmo  informacinė sistema kartu su FZ savivaldybėmis</v>
      </c>
    </row>
    <row r="15" spans="1:10" s="217" customFormat="1" ht="12.75" customHeight="1" x14ac:dyDescent="0.2">
      <c r="A15" s="223" t="str">
        <f>'004 pr. asig'!A26</f>
        <v>004-02-01-03 (PP)</v>
      </c>
      <c r="B15" s="404" t="str">
        <f>'004 pr. asig'!B26</f>
        <v>Projekto "Pažink parką tamsoje"  įgyvendinimas</v>
      </c>
      <c r="C15" s="405"/>
      <c r="D15" s="405"/>
      <c r="E15" s="405"/>
      <c r="F15" s="405"/>
      <c r="G15" s="406"/>
    </row>
    <row r="16" spans="1:10" ht="33.75" x14ac:dyDescent="0.2">
      <c r="A16" s="216" t="str">
        <f>'004 pr. asig'!K26</f>
        <v>R-004-02-01-03-01</v>
      </c>
      <c r="B16" s="222" t="str">
        <f>'004 pr. asig'!L26</f>
        <v>Turizmo/ rekreacijos/ lankytinų objektų, pritaikytų lankymui, skaičius</v>
      </c>
      <c r="C16" s="222" t="str">
        <f>'004 pr. asig'!M26</f>
        <v>vnt.</v>
      </c>
      <c r="D16" s="222">
        <f>'004 pr. asig'!N26</f>
        <v>0</v>
      </c>
      <c r="E16" s="222">
        <f>'004 pr. asig'!O26</f>
        <v>0</v>
      </c>
      <c r="F16" s="222" t="str">
        <f>'004 pr. asig'!P26</f>
        <v>1</v>
      </c>
      <c r="G16" s="301" t="str">
        <f>'004 pr. asig'!Q26</f>
        <v>Turizmo/ rekreacijos/ lankytinų objektų, pritaikytų lankymui, skaičius (vnt).</v>
      </c>
    </row>
    <row r="17" spans="1:7" ht="27.75" customHeight="1" x14ac:dyDescent="0.2">
      <c r="A17" s="223" t="str">
        <f>'004 pr. asig'!A34</f>
        <v>004-02-01-04 (RE)</v>
      </c>
      <c r="B17" s="404" t="str">
        <f>'004 pr. asig'!B42</f>
        <v>Projekto "Pasvalio miesto parkų susisiekimo ir lankytinų vietų pasiekiamumo infrastruktūros plėtra" įgyvendinimas</v>
      </c>
      <c r="C17" s="405"/>
      <c r="D17" s="405"/>
      <c r="E17" s="405"/>
      <c r="F17" s="405"/>
      <c r="G17" s="406"/>
    </row>
    <row r="18" spans="1:7" ht="35.25" customHeight="1" x14ac:dyDescent="0.2">
      <c r="A18" s="216" t="str">
        <f>'004 pr. asig'!K34</f>
        <v>R-004-02-01-04-01</v>
      </c>
      <c r="B18" s="222" t="str">
        <f>'004 pr. asig'!L34</f>
        <v>Turizmo/ rekreacijos/ lankytinų objektų, pritaikytų lankymui, skaičius</v>
      </c>
      <c r="C18" s="222" t="str">
        <f>'004 pr. asig'!M34</f>
        <v>vnt.</v>
      </c>
      <c r="D18" s="222">
        <f>'004 pr. asig'!N34</f>
        <v>0</v>
      </c>
      <c r="E18" s="222" t="str">
        <f>'004 pr. asig'!O34</f>
        <v>1</v>
      </c>
      <c r="F18" s="222">
        <f>'004 pr. asig'!P34</f>
        <v>0</v>
      </c>
      <c r="G18" s="301" t="str">
        <f>'004 pr. asig'!Q34</f>
        <v>Turizmo/ rekreacijos/ lankytinų objektų, pritaikytų lankymui, skaičius (vnt).</v>
      </c>
    </row>
    <row r="19" spans="1:7" ht="27.75" customHeight="1" x14ac:dyDescent="0.2">
      <c r="A19" s="218" t="str">
        <f>'004 pr. asig'!A42</f>
        <v>004-02-01-05 (RE)</v>
      </c>
      <c r="B19" s="404" t="str">
        <f>'004 pr. asig'!B42</f>
        <v>Projekto "Pasvalio miesto parkų susisiekimo ir lankytinų vietų pasiekiamumo infrastruktūros plėtra" įgyvendinimas</v>
      </c>
      <c r="C19" s="405"/>
      <c r="D19" s="405"/>
      <c r="E19" s="405"/>
      <c r="F19" s="405"/>
      <c r="G19" s="406"/>
    </row>
    <row r="20" spans="1:7" ht="33.75" x14ac:dyDescent="0.2">
      <c r="A20" s="216" t="str">
        <f>'004 pr. asig'!K42</f>
        <v>R-004-02-01-05-01</v>
      </c>
      <c r="B20" s="222" t="str">
        <f>'004 pr. asig'!L42</f>
        <v>Turizmo/ rekreacijos/ lankytinų objektų, pritaikytų lankymui, skaičius</v>
      </c>
      <c r="C20" s="222" t="str">
        <f>'004 pr. asig'!M42</f>
        <v>vnt.</v>
      </c>
      <c r="D20" s="222">
        <f>'004 pr. asig'!N42</f>
        <v>0</v>
      </c>
      <c r="E20" s="222">
        <f>'004 pr. asig'!O42</f>
        <v>0</v>
      </c>
      <c r="F20" s="222" t="str">
        <f>'004 pr. asig'!P42</f>
        <v>1</v>
      </c>
      <c r="G20" s="301" t="str">
        <f>'004 pr. asig'!Q42</f>
        <v>Turizmo/ rekreacijos/ lankytinų objektų, pritaikytų lankymui, skaičius (vnt).</v>
      </c>
    </row>
    <row r="21" spans="1:7" x14ac:dyDescent="0.2">
      <c r="A21" s="223" t="str">
        <f>'004 pr. asig'!A50</f>
        <v>004-02-01-06 (RE)</v>
      </c>
      <c r="B21" s="404" t="str">
        <f>'004 pr. asig'!B50</f>
        <v>Projekto "Įrengti pažintinius takus prie Raubonių vandens malūno-karšyklos-verpyklos" įgyvendinimas</v>
      </c>
      <c r="C21" s="405"/>
      <c r="D21" s="405"/>
      <c r="E21" s="405"/>
      <c r="F21" s="405"/>
      <c r="G21" s="406"/>
    </row>
    <row r="22" spans="1:7" ht="16.5" customHeight="1" x14ac:dyDescent="0.2">
      <c r="A22" s="216" t="str">
        <f>'004 pr. asig'!K50</f>
        <v>R-004-02-01-06-01</v>
      </c>
      <c r="B22" s="222" t="str">
        <f>'004 pr. asig'!L50</f>
        <v>Sukurtų turizmo maršrutų skaičius</v>
      </c>
      <c r="C22" s="222" t="str">
        <f>'004 pr. asig'!M50</f>
        <v>vnt.</v>
      </c>
      <c r="D22" s="222">
        <f>'004 pr. asig'!N50</f>
        <v>0</v>
      </c>
      <c r="E22" s="222">
        <f>'004 pr. asig'!O50</f>
        <v>0</v>
      </c>
      <c r="F22" s="222" t="str">
        <f>'004 pr. asig'!P50</f>
        <v>1</v>
      </c>
      <c r="G22" s="301" t="str">
        <f>'004 pr. asig'!Q50</f>
        <v>Sukurtų turizmo maršrutų skaičius (vnt.)</v>
      </c>
    </row>
    <row r="23" spans="1:7" ht="28.5" customHeight="1" x14ac:dyDescent="0.2">
      <c r="A23" s="223" t="str">
        <f>'004 pr. asig'!A58</f>
        <v>004-02-01-07 (RE)</v>
      </c>
      <c r="B23" s="404" t="str">
        <f>'004 pr. asig'!B58</f>
        <v>Projekto "Bendrų regiono savivaldybių turizmo maršrutų, skirtų kultūros paveldo objektams bei gamtos ir archeologiniams objektams populiarinti, sukūrimas ir jų rinkodara"  įgyvendinimas</v>
      </c>
      <c r="C23" s="405"/>
      <c r="D23" s="405"/>
      <c r="E23" s="405"/>
      <c r="F23" s="405"/>
      <c r="G23" s="406"/>
    </row>
    <row r="24" spans="1:7" ht="16.5" customHeight="1" x14ac:dyDescent="0.2">
      <c r="A24" s="216" t="str">
        <f>'004 pr. asig'!K58</f>
        <v>R-004-02-01-07-01</v>
      </c>
      <c r="B24" s="222" t="str">
        <f>'004 pr. asig'!L58</f>
        <v>Sukurtų turizmo maršrutų skaičius</v>
      </c>
      <c r="C24" s="222" t="str">
        <f>'004 pr. asig'!M58</f>
        <v>vnt.</v>
      </c>
      <c r="D24" s="222">
        <f>'004 pr. asig'!N58</f>
        <v>0</v>
      </c>
      <c r="E24" s="222">
        <f>'004 pr. asig'!O58</f>
        <v>0</v>
      </c>
      <c r="F24" s="222">
        <f>'004 pr. asig'!P58</f>
        <v>0</v>
      </c>
      <c r="G24" s="301" t="str">
        <f>'004 pr. asig'!Q58</f>
        <v>Sukurtų turizmo maršrutų skaičius (vnt.)</v>
      </c>
    </row>
    <row r="25" spans="1:7" ht="27.75" customHeight="1" x14ac:dyDescent="0.2">
      <c r="A25" s="223" t="str">
        <f>'004 pr. asig'!A66</f>
        <v>004-02-01-08 (RE)</v>
      </c>
      <c r="B25" s="404" t="str">
        <f>'004 pr. asig'!B66</f>
        <v>Projekto "Maršrutuose esančių objektų infrastruktūros modernizavimas ir prieinamumo didinimas"  įgyvendinimas</v>
      </c>
      <c r="C25" s="405"/>
      <c r="D25" s="405"/>
      <c r="E25" s="405"/>
      <c r="F25" s="405"/>
      <c r="G25" s="406"/>
    </row>
    <row r="26" spans="1:7" ht="16.5" customHeight="1" x14ac:dyDescent="0.2">
      <c r="A26" s="216" t="str">
        <f>'004 pr. asig'!K66</f>
        <v>R-004-02-01-08-01</v>
      </c>
      <c r="B26" s="222" t="str">
        <f>'004 pr. asig'!L66</f>
        <v>Sukurtų turizmo maršrutų skaičius</v>
      </c>
      <c r="C26" s="222" t="str">
        <f>'004 pr. asig'!M66</f>
        <v>vnt.</v>
      </c>
      <c r="D26" s="222">
        <f>'004 pr. asig'!N66</f>
        <v>0</v>
      </c>
      <c r="E26" s="222">
        <f>'004 pr. asig'!O66</f>
        <v>0</v>
      </c>
      <c r="F26" s="222">
        <f>'004 pr. asig'!P66</f>
        <v>0</v>
      </c>
      <c r="G26" s="301" t="str">
        <f>'004 pr. asig'!Q66</f>
        <v>Sukurtų turizmo maršrutų skaičius (vnt.)</v>
      </c>
    </row>
    <row r="27" spans="1:7" ht="20.25" customHeight="1" x14ac:dyDescent="0.2">
      <c r="A27" s="223" t="str">
        <f>'004 pr. asig'!A74</f>
        <v>004-02-01-09 (PP)</v>
      </c>
      <c r="B27" s="404" t="str">
        <f>'004 pr. asig'!B74</f>
        <v>Projekto "Pažinkime kaimynus Žiemgaloje"  įgyvendinimas</v>
      </c>
      <c r="C27" s="405"/>
      <c r="D27" s="405"/>
      <c r="E27" s="405"/>
      <c r="F27" s="405"/>
      <c r="G27" s="406"/>
    </row>
    <row r="28" spans="1:7" ht="33.75" x14ac:dyDescent="0.2">
      <c r="A28" s="216" t="str">
        <f>'004 pr. asig'!K74</f>
        <v>R-004-02-01-09-01</v>
      </c>
      <c r="B28" s="222" t="str">
        <f>'004 pr. asig'!L74</f>
        <v>Įgyvendintų/dalyvautų tarptautinių turizmo projektų/ renginių ir pan. skaičius</v>
      </c>
      <c r="C28" s="222" t="str">
        <f>'004 pr. asig'!M74</f>
        <v>vnt.</v>
      </c>
      <c r="D28" s="222" t="str">
        <f>'004 pr. asig'!N74</f>
        <v>1</v>
      </c>
      <c r="E28" s="222">
        <f>'004 pr. asig'!O74</f>
        <v>0</v>
      </c>
      <c r="F28" s="222">
        <f>'004 pr. asig'!P74</f>
        <v>0</v>
      </c>
      <c r="G28" s="301" t="str">
        <f>'004 pr. asig'!Q74</f>
        <v>Įgyvendintų/dalyvautų tarptautinių turizmo projektų/ renginių ir pan. skaičius (vnt.)</v>
      </c>
    </row>
    <row r="29" spans="1:7" s="217" customFormat="1" x14ac:dyDescent="0.2">
      <c r="A29" s="223" t="str">
        <f>'004 pr. asig'!A82</f>
        <v>004-02-01-10 (PP)</v>
      </c>
      <c r="B29" s="404" t="str">
        <f>'004 pr. asig'!B82</f>
        <v>Projekto "Joniškėlio dvaro parko pritaikymas turizmui" įgyvendinimas</v>
      </c>
      <c r="C29" s="405"/>
      <c r="D29" s="405"/>
      <c r="E29" s="405"/>
      <c r="F29" s="405"/>
      <c r="G29" s="406"/>
    </row>
    <row r="30" spans="1:7" s="217" customFormat="1" ht="22.5" x14ac:dyDescent="0.2">
      <c r="A30" s="216" t="str">
        <f>'004 pr. asig'!K82</f>
        <v>R-004-02-01-10-01</v>
      </c>
      <c r="B30" s="222" t="str">
        <f>'004 pr. asig'!L82</f>
        <v>Pritaikytas dvaro parkas</v>
      </c>
      <c r="C30" s="222" t="str">
        <f>'004 pr. asig'!M82</f>
        <v>vnt.</v>
      </c>
      <c r="D30" s="222">
        <f>'004 pr. asig'!N82</f>
        <v>0</v>
      </c>
      <c r="E30" s="222">
        <f>'004 pr. asig'!O82</f>
        <v>0</v>
      </c>
      <c r="F30" s="222" t="str">
        <f>'004 pr. asig'!P82</f>
        <v>1</v>
      </c>
      <c r="G30" s="301" t="str">
        <f>'004 pr. asig'!Q82</f>
        <v>Turizmo/ rekreacijos/ lankytinų objektų, pritaikytų lankymui, skaičius (vnt).</v>
      </c>
    </row>
    <row r="31" spans="1:7" s="217" customFormat="1" ht="14.25" customHeight="1" x14ac:dyDescent="0.2">
      <c r="A31" s="260" t="str">
        <f>'004 pr. asig'!A90</f>
        <v>004-02-01-11 (TP)</v>
      </c>
      <c r="B31" s="404" t="str">
        <f>'004 pr. asig'!B90</f>
        <v>"VšĮ Prie Raubonių malūno" veiklos organizavimas ir administravimas</v>
      </c>
      <c r="C31" s="405"/>
      <c r="D31" s="405"/>
      <c r="E31" s="405"/>
      <c r="F31" s="405"/>
      <c r="G31" s="406"/>
    </row>
    <row r="32" spans="1:7" s="217" customFormat="1" ht="21.75" customHeight="1" x14ac:dyDescent="0.2">
      <c r="A32" s="216" t="str">
        <f>'004 pr. asig'!K90</f>
        <v>V-004-02-01-11-01</v>
      </c>
      <c r="B32" s="216" t="str">
        <f>'004 pr. asig'!L90</f>
        <v>Raubonių malūno lankytojų skaičius per metus</v>
      </c>
      <c r="C32" s="216" t="str">
        <f>'004 pr. asig'!M90</f>
        <v>asm.</v>
      </c>
      <c r="D32" s="216">
        <f>'004 pr. asig'!N90</f>
        <v>1500</v>
      </c>
      <c r="E32" s="216">
        <f>'004 pr. asig'!O90</f>
        <v>2000</v>
      </c>
      <c r="F32" s="216">
        <f>'004 pr. asig'!P90</f>
        <v>2500</v>
      </c>
      <c r="G32" s="316" t="s">
        <v>21</v>
      </c>
    </row>
    <row r="33" spans="1:7" ht="15.75" customHeight="1" x14ac:dyDescent="0.2">
      <c r="A33" s="224" t="str">
        <f>'004 pr. asig'!A98</f>
        <v>004-02-02 (P)</v>
      </c>
      <c r="B33" s="398" t="str">
        <f>'004 pr. asig'!B98</f>
        <v>Padidinti kultūros paslaugų įtraukumą, paspartinti kultūros paveldo įveiklinimo procesus</v>
      </c>
      <c r="C33" s="399"/>
      <c r="D33" s="399"/>
      <c r="E33" s="399"/>
      <c r="F33" s="399"/>
      <c r="G33" s="400"/>
    </row>
    <row r="34" spans="1:7" ht="22.5" x14ac:dyDescent="0.2">
      <c r="A34" s="216" t="str">
        <f>'004 pr. asig'!K98</f>
        <v>E-004-02-02-01</v>
      </c>
      <c r="B34" s="216" t="str">
        <f>'004 pr. asig'!L98</f>
        <v>Partnerių kultūros srityje skaičius (užsienio/ Lietuvos)</v>
      </c>
      <c r="C34" s="216" t="str">
        <f>'004 pr. asig'!M98</f>
        <v>vnt.</v>
      </c>
      <c r="D34" s="216" t="str">
        <f>'004 pr. asig'!N98</f>
        <v>4/43</v>
      </c>
      <c r="E34" s="216" t="str">
        <f>'004 pr. asig'!O98</f>
        <v>4/43</v>
      </c>
      <c r="F34" s="216" t="str">
        <f>'004 pr. asig'!P98</f>
        <v>4/44</v>
      </c>
      <c r="G34" s="300" t="str">
        <f>'004 pr. asig'!Q98</f>
        <v>Partnerių kultūros srityje skaičius (užsienio/ Lietuvos) (vnt.)</v>
      </c>
    </row>
    <row r="35" spans="1:7" ht="33.75" customHeight="1" x14ac:dyDescent="0.2">
      <c r="A35" s="216" t="str">
        <f>'004 pr. asig'!K99</f>
        <v>E-004-02-02-02</v>
      </c>
      <c r="B35" s="216" t="str">
        <f>'004 pr. asig'!L99</f>
        <v xml:space="preserve">Profesionalių menininkų (atvykstančių ir vietinių) skaičius (kolektyvai ir/ ar pavieniai atlikėjai) </v>
      </c>
      <c r="C35" s="216" t="str">
        <f>'004 pr. asig'!M99</f>
        <v>asm.</v>
      </c>
      <c r="D35" s="216">
        <f>'004 pr. asig'!N99</f>
        <v>26</v>
      </c>
      <c r="E35" s="216">
        <f>'004 pr. asig'!O99</f>
        <v>26</v>
      </c>
      <c r="F35" s="216">
        <f>'004 pr. asig'!P99</f>
        <v>27</v>
      </c>
      <c r="G35" s="300" t="str">
        <f>'004 pr. asig'!Q99</f>
        <v>Profesionalių menininkų (atvykstančių ir vietinių) skaičius (kolektyvai ir/ ar pavieniai atlikėjai)</v>
      </c>
    </row>
    <row r="36" spans="1:7" ht="22.5" x14ac:dyDescent="0.2">
      <c r="A36" s="216" t="str">
        <f>'004 pr. asig'!K100</f>
        <v>E-004-02-02-03</v>
      </c>
      <c r="B36" s="216" t="str">
        <f>'004 pr. asig'!L100</f>
        <v xml:space="preserve">Įveiklintų nekilnojamojo kultūros paveldo objektų  dalis </v>
      </c>
      <c r="C36" s="216" t="str">
        <f>'004 pr. asig'!M100</f>
        <v>proc.</v>
      </c>
      <c r="D36" s="216">
        <f>'004 pr. asig'!N100</f>
        <v>27.2</v>
      </c>
      <c r="E36" s="216">
        <f>'004 pr. asig'!O100</f>
        <v>27.5</v>
      </c>
      <c r="F36" s="216">
        <f>'004 pr. asig'!P100</f>
        <v>28</v>
      </c>
      <c r="G36" s="300" t="str">
        <f>'004 pr. asig'!Q100</f>
        <v>Įveiklintų nekilnojamojo kultūros paveldo objektų  dalis (proc.)</v>
      </c>
    </row>
    <row r="37" spans="1:7" ht="26.25" customHeight="1" x14ac:dyDescent="0.2">
      <c r="A37" s="223" t="str">
        <f>'004 pr. asig'!A101</f>
        <v>004-02-02-01 (TP)</v>
      </c>
      <c r="B37" s="404" t="str">
        <f>'004 pr. asig'!B101</f>
        <v>Vietinių, regioninių, nacionalinių bei tarptautinių kultūros renginių, programų ir projektų organizavimas, skatinimas organizuoti, finansavimas ir viešinimas</v>
      </c>
      <c r="C37" s="405"/>
      <c r="D37" s="405"/>
      <c r="E37" s="405"/>
      <c r="F37" s="405"/>
      <c r="G37" s="406"/>
    </row>
    <row r="38" spans="1:7" ht="72" customHeight="1" x14ac:dyDescent="0.2">
      <c r="A38" s="216" t="str">
        <f>'004 pr. asig'!K101</f>
        <v>R-004-02-02-01-01</v>
      </c>
      <c r="B38" s="222" t="str">
        <f>'004 pr. asig'!L101</f>
        <v>Suorganizuotų renginių, švenčių ir edukacinių programų Pasvalio kultūros centre skaičius</v>
      </c>
      <c r="C38" s="222" t="str">
        <f>'004 pr. asig'!M101</f>
        <v>vnt.</v>
      </c>
      <c r="D38" s="222" t="str">
        <f>'004 pr. asig'!N101</f>
        <v>515</v>
      </c>
      <c r="E38" s="222" t="str">
        <f>'004 pr. asig'!O101</f>
        <v>500</v>
      </c>
      <c r="F38" s="222" t="str">
        <f>'004 pr. asig'!P101</f>
        <v>500</v>
      </c>
      <c r="G38" s="301" t="str">
        <f>'004 pr. asig'!Q101</f>
        <v>Suorganizuotų renginių, skirtų skirtingoms socialinėms grupėms, skaičius (vnt.); Vykdomų socialinių kultūrinių programų (pvz,  "Socialinis receptas"),  skaičius (vnt.); Įgyvendintų tarptautinių kultūros projektų/ programų skaičius (vnt.)</v>
      </c>
    </row>
    <row r="39" spans="1:7" ht="17.25" customHeight="1" x14ac:dyDescent="0.2">
      <c r="A39" s="223" t="str">
        <f>'004 pr. asig'!A109</f>
        <v>004-02-02-02 (TP)</v>
      </c>
      <c r="B39" s="404" t="str">
        <f>'004 pr. asig'!B109</f>
        <v>Kultūrinės, šviečiamosios veiklos vystymas</v>
      </c>
      <c r="C39" s="405"/>
      <c r="D39" s="405"/>
      <c r="E39" s="405"/>
      <c r="F39" s="405"/>
      <c r="G39" s="406"/>
    </row>
    <row r="40" spans="1:7" ht="45" x14ac:dyDescent="0.2">
      <c r="A40" s="216" t="str">
        <f>'004 pr. asig'!K109</f>
        <v>R-004-02-02-02-01</v>
      </c>
      <c r="B40" s="222" t="str">
        <f>'004 pr. asig'!L109</f>
        <v>Suorganizuotų renginių ir parodų Pasvalio Mariaus Katiliškio viešojoje bibliotekoje skaičius</v>
      </c>
      <c r="C40" s="222" t="str">
        <f>'004 pr. asig'!M109</f>
        <v>vnt.</v>
      </c>
      <c r="D40" s="222" t="str">
        <f>'004 pr. asig'!N109</f>
        <v>1230</v>
      </c>
      <c r="E40" s="222" t="str">
        <f>'004 pr. asig'!O109</f>
        <v>1240</v>
      </c>
      <c r="F40" s="222" t="str">
        <f>'004 pr. asig'!P109</f>
        <v>1250</v>
      </c>
      <c r="G40" s="301" t="str">
        <f>'004 pr. asig'!Q109</f>
        <v>Suorganizuotų renginių, skirtų skirtingoms socialinėms grupėms, skaičius (vnt.); Vykdomų socialinių kultūrinių programų (pvz,  "Socialinis receptas"),  skaičius (vnt.)</v>
      </c>
    </row>
    <row r="41" spans="1:7" ht="18" customHeight="1" x14ac:dyDescent="0.2">
      <c r="A41" s="223" t="str">
        <f>'004 pr. asig'!A117</f>
        <v>004-02-02-03 (PP)</v>
      </c>
      <c r="B41" s="404" t="str">
        <f>'004 pr. asig'!B117</f>
        <v>Modernių paslaugų  bibliotekos lankytojams kūrimas</v>
      </c>
      <c r="C41" s="405"/>
      <c r="D41" s="405"/>
      <c r="E41" s="405"/>
      <c r="F41" s="405"/>
      <c r="G41" s="406"/>
    </row>
    <row r="42" spans="1:7" ht="37.5" customHeight="1" x14ac:dyDescent="0.2">
      <c r="A42" s="216" t="str">
        <f>'004 pr. asig'!K117</f>
        <v>R-004-02-02-03-01</v>
      </c>
      <c r="B42" s="222" t="str">
        <f>'004 pr. asig'!L117</f>
        <v>Sukurtų naujų paslaugų lankytojams Pasvalio M. Katiliškio viešojoje bibliotekoje skaičius</v>
      </c>
      <c r="C42" s="222" t="str">
        <f>'004 pr. asig'!M117</f>
        <v>vnt.</v>
      </c>
      <c r="D42" s="222" t="str">
        <f>'004 pr. asig'!N117</f>
        <v>3</v>
      </c>
      <c r="E42" s="222" t="str">
        <f>'004 pr. asig'!O117</f>
        <v>3</v>
      </c>
      <c r="F42" s="222" t="str">
        <f>'004 pr. asig'!P117</f>
        <v>3</v>
      </c>
      <c r="G42" s="301" t="str">
        <f>'004 pr. asig'!Q117</f>
        <v>Įgyvendintų tarptautinių kultūros projektų/ programų skaičius (vnt.)</v>
      </c>
    </row>
    <row r="43" spans="1:7" s="217" customFormat="1" ht="12.75" customHeight="1" x14ac:dyDescent="0.2">
      <c r="A43" s="223" t="str">
        <f>'004 pr. asig'!A125</f>
        <v>004-02-02-04 (TP)</v>
      </c>
      <c r="B43" s="404" t="str">
        <f>'004 pr. asig'!B125</f>
        <v>Kultūrinės ir edukacinės veiklos organizavimas</v>
      </c>
      <c r="C43" s="405"/>
      <c r="D43" s="405"/>
      <c r="E43" s="405"/>
      <c r="F43" s="405"/>
      <c r="G43" s="406"/>
    </row>
    <row r="44" spans="1:7" s="217" customFormat="1" ht="45" x14ac:dyDescent="0.2">
      <c r="A44" s="216" t="str">
        <f>'004 pr. asig'!K125</f>
        <v>R-004-02-02-04-01</v>
      </c>
      <c r="B44" s="222" t="str">
        <f>'004 pr. asig'!L125</f>
        <v>Suorganizuotų kultūrinių ir edukacinių renginių Pasvalio krašto muziejuje skaičius</v>
      </c>
      <c r="C44" s="222" t="str">
        <f>'004 pr. asig'!M125</f>
        <v>vnt.</v>
      </c>
      <c r="D44" s="222" t="str">
        <f>'004 pr. asig'!N125</f>
        <v>330</v>
      </c>
      <c r="E44" s="222" t="str">
        <f>'004 pr. asig'!O125</f>
        <v>340</v>
      </c>
      <c r="F44" s="222" t="str">
        <f>'004 pr. asig'!P125</f>
        <v>350</v>
      </c>
      <c r="G44" s="301" t="str">
        <f>'004 pr. asig'!Q125</f>
        <v>Suorganizuotų renginių, skirtų skirtingoms socialinėms grupėms, skaičius (vnt.); Vykdomų socialinių kultūrinių programų (pvz,  "Socialinis receptas"),  skaičius (vnt.)</v>
      </c>
    </row>
    <row r="45" spans="1:7" s="217" customFormat="1" ht="31.5" customHeight="1" x14ac:dyDescent="0.2">
      <c r="A45" s="223" t="str">
        <f>'004 pr. asig'!A133</f>
        <v>004-02-02-05 (TP)</v>
      </c>
      <c r="B45" s="404" t="str">
        <f>'004 pr. asig'!B133</f>
        <v>Įvairių rinkodaros priemonių, skirtų Pasvalio rajono savivaldybės kultūros, kultūros paslaugų bei organizuojamų renginių informacijos sklaidai, bei leidinių leidybai, įgyvendinimas</v>
      </c>
      <c r="C45" s="405"/>
      <c r="D45" s="405"/>
      <c r="E45" s="405"/>
      <c r="F45" s="405"/>
      <c r="G45" s="406"/>
    </row>
    <row r="46" spans="1:7" s="217" customFormat="1" ht="22.5" x14ac:dyDescent="0.2">
      <c r="A46" s="216" t="str">
        <f>'004 pr. asig'!K133</f>
        <v>R-004-02-02-05-01</v>
      </c>
      <c r="B46" s="222" t="str">
        <f>'004 pr. asig'!L133</f>
        <v>Pateiktų prašymų skirti lėšas leidybai skaičius</v>
      </c>
      <c r="C46" s="222" t="str">
        <f>'004 pr. asig'!M133</f>
        <v>vnt.</v>
      </c>
      <c r="D46" s="222" t="str">
        <f>'004 pr. asig'!N133</f>
        <v>4</v>
      </c>
      <c r="E46" s="222" t="str">
        <f>'004 pr. asig'!O133</f>
        <v>3</v>
      </c>
      <c r="F46" s="222" t="str">
        <f>'004 pr. asig'!P133</f>
        <v>3</v>
      </c>
      <c r="G46" s="301" t="str">
        <f>'004 pr. asig'!Q133</f>
        <v>Įgyvendintų naujų viešinimo priemonių skaičius (kompl.)</v>
      </c>
    </row>
    <row r="47" spans="1:7" s="217" customFormat="1" ht="19.5" customHeight="1" x14ac:dyDescent="0.2">
      <c r="A47" s="223" t="str">
        <f>'004 pr. asig'!A141</f>
        <v>004-02-02-06 (TI)</v>
      </c>
      <c r="B47" s="404" t="str">
        <f>'004 pr. asig'!B141</f>
        <v>Projekto "Pasvalio kultūros centro pastato rekonstrukcija"  įgyvendinimas</v>
      </c>
      <c r="C47" s="405"/>
      <c r="D47" s="405"/>
      <c r="E47" s="405"/>
      <c r="F47" s="405"/>
      <c r="G47" s="406"/>
    </row>
    <row r="48" spans="1:7" s="217" customFormat="1" ht="22.5" x14ac:dyDescent="0.2">
      <c r="A48" s="216" t="str">
        <f>'004 pr. asig'!K141</f>
        <v>R-004-02-02-06-01</v>
      </c>
      <c r="B48" s="222" t="str">
        <f>'004 pr. asig'!L141</f>
        <v>Rekonstruotų kultūros paslaugas teikiančių objektų skaičius</v>
      </c>
      <c r="C48" s="222" t="str">
        <f>'004 pr. asig'!M141</f>
        <v>vnt.</v>
      </c>
      <c r="D48" s="222" t="str">
        <f>'004 pr. asig'!N141</f>
        <v>1</v>
      </c>
      <c r="E48" s="222">
        <f>'004 pr. asig'!O141</f>
        <v>0</v>
      </c>
      <c r="F48" s="222">
        <f>'004 pr. asig'!P141</f>
        <v>0</v>
      </c>
      <c r="G48" s="301" t="str">
        <f>'004 pr. asig'!Q141</f>
        <v>Kultūros įstaigų, kuriuose atnaujinta infrastruktūra, skaičius (vnt.)</v>
      </c>
    </row>
    <row r="49" spans="1:7" s="217" customFormat="1" x14ac:dyDescent="0.2">
      <c r="A49" s="223" t="str">
        <f>'004 pr. asig'!A149</f>
        <v>004-02-02-07 (PP)</v>
      </c>
      <c r="B49" s="404" t="str">
        <f>'004 pr. asig'!B149</f>
        <v>Projekto "Socialiai atsakingų bibliotekų tinklas pažeidžiamų grupių asmenims"  įgyvendinimas</v>
      </c>
      <c r="C49" s="405"/>
      <c r="D49" s="405"/>
      <c r="E49" s="405"/>
      <c r="F49" s="405"/>
      <c r="G49" s="406"/>
    </row>
    <row r="50" spans="1:7" s="217" customFormat="1" ht="45" x14ac:dyDescent="0.2">
      <c r="A50" s="216" t="str">
        <f>'004 pr. asig'!K149</f>
        <v>R-004-02-02-07-01</v>
      </c>
      <c r="B50" s="222" t="str">
        <f>'004 pr. asig'!L149</f>
        <v>Sutelktų įvairių socialinių grupių lankytojų skaičius</v>
      </c>
      <c r="C50" s="222" t="str">
        <f>'004 pr. asig'!M149</f>
        <v>vnt.</v>
      </c>
      <c r="D50" s="222" t="str">
        <f>'004 pr. asig'!N149</f>
        <v>50</v>
      </c>
      <c r="E50" s="222" t="str">
        <f>'004 pr. asig'!O149</f>
        <v>100</v>
      </c>
      <c r="F50" s="222" t="str">
        <f>'004 pr. asig'!P149</f>
        <v>50</v>
      </c>
      <c r="G50" s="301" t="str">
        <f>'004 pr. asig'!Q149</f>
        <v xml:space="preserve">Suorganizuotų renginių, skirtų skirtingoms socialinėms grupėms, skaičius (vnt.); Vykdomų socialinių kultūrinių programų (pvz,  "Socialinis receptas"),  skaičius (vnt.); </v>
      </c>
    </row>
    <row r="51" spans="1:7" s="217" customFormat="1" x14ac:dyDescent="0.2">
      <c r="A51" s="223" t="str">
        <f>'004 pr. asig'!A157</f>
        <v>004-02-02-08 (TP)</v>
      </c>
      <c r="B51" s="404" t="str">
        <f>'004 pr. asig'!B157</f>
        <v>Savivaldybės kultūros ir meno premijoms finansavimas</v>
      </c>
      <c r="C51" s="405"/>
      <c r="D51" s="405"/>
      <c r="E51" s="405"/>
      <c r="F51" s="405"/>
      <c r="G51" s="406"/>
    </row>
    <row r="52" spans="1:7" s="217" customFormat="1" ht="33.75" x14ac:dyDescent="0.2">
      <c r="A52" s="216" t="str">
        <f>'004 pr. asig'!K157</f>
        <v>R-004-02-02-08-01</v>
      </c>
      <c r="B52" s="222" t="str">
        <f>'004 pr. asig'!L157</f>
        <v>Kultūros ir meno premijas gavusių asmenų skaičius</v>
      </c>
      <c r="C52" s="222" t="str">
        <f>'004 pr. asig'!M157</f>
        <v>asm.</v>
      </c>
      <c r="D52" s="222" t="str">
        <f>'004 pr. asig'!N157</f>
        <v>11</v>
      </c>
      <c r="E52" s="222" t="str">
        <f>'004 pr. asig'!O157</f>
        <v>10</v>
      </c>
      <c r="F52" s="222" t="str">
        <f>'004 pr. asig'!P157</f>
        <v>11</v>
      </c>
      <c r="G52" s="301" t="str">
        <f>'004 pr. asig'!Q157</f>
        <v>Suorganizuotų/ dalyvautų kvalifikacijos ir kompetencijų tobulinimo renginių skaičius (vnt.)</v>
      </c>
    </row>
    <row r="53" spans="1:7" s="217" customFormat="1" ht="15.75" customHeight="1" x14ac:dyDescent="0.2">
      <c r="A53" s="224" t="str">
        <f>'004 pr. asig'!A165</f>
        <v>004-02-04 (T)</v>
      </c>
      <c r="B53" s="398" t="str">
        <f>'004 pr. asig'!B165</f>
        <v>Užtikrinti kultūros paslaugų teikimą</v>
      </c>
      <c r="C53" s="399"/>
      <c r="D53" s="399"/>
      <c r="E53" s="399"/>
      <c r="F53" s="399"/>
      <c r="G53" s="400"/>
    </row>
    <row r="54" spans="1:7" ht="25.5" customHeight="1" x14ac:dyDescent="0.2">
      <c r="A54" s="216" t="str">
        <f>'004 pr. asig'!K165</f>
        <v>E-004-02-04-01</v>
      </c>
      <c r="B54" s="216" t="str">
        <f>'004 pr. asig'!L165</f>
        <v>Kultūros paslaugas teikiančių įstaigų/ jų skyrių ir filialų skaičius</v>
      </c>
      <c r="C54" s="216" t="str">
        <f>'004 pr. asig'!M165</f>
        <v>vnt.</v>
      </c>
      <c r="D54" s="216" t="str">
        <f>'004 pr. asig'!N165</f>
        <v>3/ 49</v>
      </c>
      <c r="E54" s="216" t="str">
        <f>'004 pr. asig'!O165</f>
        <v>3/49</v>
      </c>
      <c r="F54" s="216" t="str">
        <f>'004 pr. asig'!P165</f>
        <v>3/49</v>
      </c>
      <c r="G54" s="300" t="str">
        <f>'004 pr. asig'!Q165</f>
        <v>X</v>
      </c>
    </row>
    <row r="55" spans="1:7" x14ac:dyDescent="0.2">
      <c r="A55" s="225" t="str">
        <f>'004 pr. asig'!A166</f>
        <v>004-02-04-01 (TP)</v>
      </c>
      <c r="B55" s="395" t="str">
        <f>'004 pr. asig'!B166</f>
        <v>Kultūros centro veiklos organizavimas ir administravimas</v>
      </c>
      <c r="C55" s="396"/>
      <c r="D55" s="396"/>
      <c r="E55" s="396"/>
      <c r="F55" s="396"/>
      <c r="G55" s="397"/>
    </row>
    <row r="56" spans="1:7" ht="22.5" x14ac:dyDescent="0.2">
      <c r="A56" s="216" t="str">
        <f>'004 pr. asig'!K166</f>
        <v xml:space="preserve">V-004-02-04-01-01 </v>
      </c>
      <c r="B56" s="222" t="str">
        <f>'004 pr. asig'!L166</f>
        <v>Pasvalio kultūros centro paslaugų gavėjų skaičius</v>
      </c>
      <c r="C56" s="222" t="str">
        <f>'004 pr. asig'!M166</f>
        <v>tūkst. asm.</v>
      </c>
      <c r="D56" s="222" t="str">
        <f>'004 pr. asig'!N166</f>
        <v>66</v>
      </c>
      <c r="E56" s="222" t="str">
        <f>'004 pr. asig'!O166</f>
        <v>68</v>
      </c>
      <c r="F56" s="222" t="str">
        <f>'004 pr. asig'!P166</f>
        <v>70</v>
      </c>
      <c r="G56" s="301" t="str">
        <f>'004 pr. asig'!Q166</f>
        <v>X</v>
      </c>
    </row>
    <row r="57" spans="1:7" x14ac:dyDescent="0.2">
      <c r="A57" s="225" t="str">
        <f>'004 pr. asig'!A174</f>
        <v>004-02-04-02 (TP)</v>
      </c>
      <c r="B57" s="395" t="str">
        <f>'004 pr. asig'!B174</f>
        <v>Seniūnijų prižiūrimų kultūros įstaigų aplinkos išlaikymas</v>
      </c>
      <c r="C57" s="396"/>
      <c r="D57" s="396"/>
      <c r="E57" s="396"/>
      <c r="F57" s="396"/>
      <c r="G57" s="397"/>
    </row>
    <row r="58" spans="1:7" ht="22.5" x14ac:dyDescent="0.2">
      <c r="A58" s="216" t="str">
        <f>'004 pr. asig'!K174</f>
        <v xml:space="preserve">V-004-02-04-02-01 </v>
      </c>
      <c r="B58" s="222" t="str">
        <f>'004 pr. asig'!L174</f>
        <v>Seniūnijų prižiūrimų kultūros įstaigų skaičius</v>
      </c>
      <c r="C58" s="222" t="str">
        <f>'004 pr. asig'!M174</f>
        <v>vnt.</v>
      </c>
      <c r="D58" s="222" t="str">
        <f>'004 pr. asig'!N174</f>
        <v>14</v>
      </c>
      <c r="E58" s="222" t="str">
        <f>'004 pr. asig'!O174</f>
        <v>14</v>
      </c>
      <c r="F58" s="222" t="str">
        <f>'004 pr. asig'!P174</f>
        <v>14</v>
      </c>
      <c r="G58" s="301" t="str">
        <f>'004 pr. asig'!Q174</f>
        <v>X</v>
      </c>
    </row>
    <row r="59" spans="1:7" ht="36" customHeight="1" x14ac:dyDescent="0.2">
      <c r="A59" s="225" t="str">
        <f>'004 pr. asig'!A182</f>
        <v>004-02-04-03 (TP)</v>
      </c>
      <c r="B59" s="404" t="str">
        <f>'004 pr. asig'!B182</f>
        <v>Pasvalio rajono savivaldybės kultūros organizacijų, meno mėgėjų kolektyvų, atskirų menininkų veiklos skatinimas ir rėmimas</v>
      </c>
      <c r="C59" s="405"/>
      <c r="D59" s="405"/>
      <c r="E59" s="405"/>
      <c r="F59" s="405"/>
      <c r="G59" s="406"/>
    </row>
    <row r="60" spans="1:7" ht="45" x14ac:dyDescent="0.2">
      <c r="A60" s="216" t="str">
        <f>'004 pr. asig'!K182</f>
        <v xml:space="preserve">V-004-02-04-03-01 </v>
      </c>
      <c r="B60" s="222" t="str">
        <f>'004 pr. asig'!L182</f>
        <v>Paskatintų/ paremtų kultūros organizacijų, meno mėgėjų kolektyvų, atskirų menininkų skaičius</v>
      </c>
      <c r="C60" s="222" t="str">
        <f>'004 pr. asig'!M182</f>
        <v>vnt.</v>
      </c>
      <c r="D60" s="222" t="str">
        <f>'004 pr. asig'!N182</f>
        <v>1</v>
      </c>
      <c r="E60" s="222" t="str">
        <f>'004 pr. asig'!O182</f>
        <v>1</v>
      </c>
      <c r="F60" s="222" t="str">
        <f>'004 pr. asig'!P182</f>
        <v>2</v>
      </c>
      <c r="G60" s="301" t="str">
        <f>'004 pr. asig'!Q182</f>
        <v>X</v>
      </c>
    </row>
    <row r="61" spans="1:7" x14ac:dyDescent="0.2">
      <c r="A61" s="225" t="str">
        <f>'004 pr. asig'!A190</f>
        <v>004-02-04-04 (TP)</v>
      </c>
      <c r="B61" s="395" t="str">
        <f>'004 pr. asig'!B190</f>
        <v>Pasvalio Mariaus Katiliškio viešosios bibliotekos darbo organizavimas ir administravimas</v>
      </c>
      <c r="C61" s="396"/>
      <c r="D61" s="396"/>
      <c r="E61" s="396"/>
      <c r="F61" s="396"/>
      <c r="G61" s="397"/>
    </row>
    <row r="62" spans="1:7" ht="24.75" customHeight="1" x14ac:dyDescent="0.2">
      <c r="A62" s="216" t="str">
        <f>'004 pr. asig'!K190</f>
        <v xml:space="preserve">V-004-02-04-04-01 </v>
      </c>
      <c r="B62" s="222" t="str">
        <f>'004 pr. asig'!L190</f>
        <v>Pasvalio Mariaus Katiliškio viešosios bibliotekos lankytojų skaičius</v>
      </c>
      <c r="C62" s="222" t="str">
        <f>'004 pr. asig'!M190</f>
        <v>tūkst. asm.</v>
      </c>
      <c r="D62" s="222" t="str">
        <f>'004 pr. asig'!N190</f>
        <v>220.2</v>
      </c>
      <c r="E62" s="222" t="str">
        <f>'004 pr. asig'!O190</f>
        <v>220.4</v>
      </c>
      <c r="F62" s="222" t="str">
        <f>'004 pr. asig'!P190</f>
        <v>220.6</v>
      </c>
      <c r="G62" s="301" t="str">
        <f>'004 pr. asig'!Q190</f>
        <v>X</v>
      </c>
    </row>
    <row r="63" spans="1:7" x14ac:dyDescent="0.2">
      <c r="A63" s="225" t="str">
        <f>'004 pr. asig'!A198</f>
        <v>004-02-04-05 (TD)</v>
      </c>
      <c r="B63" s="395" t="str">
        <f>'004 pr. asig'!B198</f>
        <v>Dokumentų fondo formavimas</v>
      </c>
      <c r="C63" s="396"/>
      <c r="D63" s="396"/>
      <c r="E63" s="396"/>
      <c r="F63" s="396"/>
      <c r="G63" s="397"/>
    </row>
    <row r="64" spans="1:7" ht="33.75" x14ac:dyDescent="0.2">
      <c r="A64" s="216" t="str">
        <f>'004 pr. asig'!K198</f>
        <v xml:space="preserve">V-004-02-04-05-01 </v>
      </c>
      <c r="B64" s="222" t="str">
        <f>'004 pr. asig'!L198</f>
        <v>Įsigytų dokumentų Pasvalio Mariaus Katiliškio viešojoje bibliotekoje skaičius</v>
      </c>
      <c r="C64" s="222" t="str">
        <f>'004 pr. asig'!M198</f>
        <v>vnt.</v>
      </c>
      <c r="D64" s="222" t="str">
        <f>'004 pr. asig'!N198</f>
        <v>7500</v>
      </c>
      <c r="E64" s="222" t="str">
        <f>'004 pr. asig'!O198</f>
        <v>7550</v>
      </c>
      <c r="F64" s="222" t="str">
        <f>'004 pr. asig'!P198</f>
        <v>7600</v>
      </c>
      <c r="G64" s="301" t="str">
        <f>'004 pr. asig'!Q198</f>
        <v>X</v>
      </c>
    </row>
    <row r="65" spans="1:7" x14ac:dyDescent="0.2">
      <c r="A65" s="225" t="str">
        <f>'004 pr. asig'!A206</f>
        <v>004-02-04-06 (TP)</v>
      </c>
      <c r="B65" s="395" t="str">
        <f>'004 pr. asig'!B206</f>
        <v>Pasvalio krašto muziejaus ir turizmo informacijos centro veiklos organizavimas ir administravimas</v>
      </c>
      <c r="C65" s="396"/>
      <c r="D65" s="396"/>
      <c r="E65" s="396"/>
      <c r="F65" s="396"/>
      <c r="G65" s="397"/>
    </row>
    <row r="66" spans="1:7" ht="33.75" x14ac:dyDescent="0.2">
      <c r="A66" s="216" t="str">
        <f>'004 pr. asig'!K206</f>
        <v xml:space="preserve">V-004-02-04-06-01 </v>
      </c>
      <c r="B66" s="222" t="str">
        <f>'004 pr. asig'!L206</f>
        <v>Pasvalio krašto muziejaus ir padalinio turizmo informacijos centro lankytojų skaičius</v>
      </c>
      <c r="C66" s="222" t="str">
        <f>'004 pr. asig'!M206</f>
        <v>tūkst. asm.</v>
      </c>
      <c r="D66" s="222" t="str">
        <f>'004 pr. asig'!N206</f>
        <v>43</v>
      </c>
      <c r="E66" s="222" t="str">
        <f>'004 pr. asig'!O206</f>
        <v>43.5</v>
      </c>
      <c r="F66" s="222" t="str">
        <f>'004 pr. asig'!P206</f>
        <v>44</v>
      </c>
      <c r="G66" s="301" t="str">
        <f>'004 pr. asig'!Q206</f>
        <v>X</v>
      </c>
    </row>
    <row r="67" spans="1:7" x14ac:dyDescent="0.2">
      <c r="A67" s="225" t="str">
        <f>'004 pr. asig'!A214</f>
        <v>004-02-04-07 (TP)</v>
      </c>
      <c r="B67" s="395" t="str">
        <f>'004 pr. asig'!B214</f>
        <v>Paveldosaugos, paminklotvarkos priemonių įgyvendinimas</v>
      </c>
      <c r="C67" s="396"/>
      <c r="D67" s="396"/>
      <c r="E67" s="396"/>
      <c r="F67" s="396"/>
      <c r="G67" s="397"/>
    </row>
    <row r="68" spans="1:7" ht="33.75" x14ac:dyDescent="0.2">
      <c r="A68" s="216" t="str">
        <f>'004 pr. asig'!K214</f>
        <v xml:space="preserve">V-004-02-04-07-01 </v>
      </c>
      <c r="B68" s="222" t="str">
        <f>'004 pr. asig'!L214</f>
        <v>Įgyvendintų priemonių komplektai paveldosaugos, paminklotvarkos srityje</v>
      </c>
      <c r="C68" s="222" t="str">
        <f>'004 pr. asig'!M214</f>
        <v>kompl.</v>
      </c>
      <c r="D68" s="222" t="str">
        <f>'004 pr. asig'!N214</f>
        <v>1</v>
      </c>
      <c r="E68" s="222" t="str">
        <f>'004 pr. asig'!O214</f>
        <v>1</v>
      </c>
      <c r="F68" s="222" t="str">
        <f>'004 pr. asig'!P214</f>
        <v>1</v>
      </c>
      <c r="G68" s="301" t="str">
        <f>'004 pr. asig'!Q214</f>
        <v>X</v>
      </c>
    </row>
  </sheetData>
  <mergeCells count="34">
    <mergeCell ref="B8:G8"/>
    <mergeCell ref="A5:G5"/>
    <mergeCell ref="A6:A7"/>
    <mergeCell ref="B6:C6"/>
    <mergeCell ref="D6:F6"/>
    <mergeCell ref="G6:G7"/>
    <mergeCell ref="B11:G11"/>
    <mergeCell ref="B13:G13"/>
    <mergeCell ref="B15:G15"/>
    <mergeCell ref="B17:G17"/>
    <mergeCell ref="B21:G21"/>
    <mergeCell ref="B47:G47"/>
    <mergeCell ref="B29:G29"/>
    <mergeCell ref="B51:G51"/>
    <mergeCell ref="B37:G37"/>
    <mergeCell ref="B39:G39"/>
    <mergeCell ref="B41:G41"/>
    <mergeCell ref="B31:G31"/>
    <mergeCell ref="B67:G67"/>
    <mergeCell ref="B19:G19"/>
    <mergeCell ref="B53:G53"/>
    <mergeCell ref="B55:G55"/>
    <mergeCell ref="B57:G57"/>
    <mergeCell ref="B27:G27"/>
    <mergeCell ref="B49:G49"/>
    <mergeCell ref="B23:G23"/>
    <mergeCell ref="B33:G33"/>
    <mergeCell ref="B25:G25"/>
    <mergeCell ref="B61:G61"/>
    <mergeCell ref="B63:G63"/>
    <mergeCell ref="B59:G59"/>
    <mergeCell ref="B65:G65"/>
    <mergeCell ref="B43:G43"/>
    <mergeCell ref="B45:G45"/>
  </mergeCells>
  <phoneticPr fontId="3" type="noConversion"/>
  <pageMargins left="0.25" right="0.25" top="0.75" bottom="0.75" header="0.3" footer="0.3"/>
  <pageSetup paperSize="9" scale="95" orientation="portrait" r:id="rId1"/>
  <rowBreaks count="2" manualBreakCount="2">
    <brk id="32" max="16383" man="1"/>
    <brk id="60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FD7974-2BD4-4AB3-829C-F8AE1687BB4F}">
  <sheetPr>
    <pageSetUpPr fitToPage="1"/>
  </sheetPr>
  <dimension ref="A1:W250"/>
  <sheetViews>
    <sheetView zoomScale="120" zoomScaleNormal="120" workbookViewId="0">
      <pane ySplit="6" topLeftCell="A7" activePane="bottomLeft" state="frozen"/>
      <selection activeCell="E220" activeCellId="2" sqref="S53 D209:D210 E220"/>
      <selection pane="bottomLeft" activeCell="J191" sqref="J191"/>
    </sheetView>
  </sheetViews>
  <sheetFormatPr defaultColWidth="9.140625" defaultRowHeight="12" x14ac:dyDescent="0.2"/>
  <cols>
    <col min="1" max="1" width="11.28515625" style="37" customWidth="1"/>
    <col min="2" max="2" width="35.140625" style="38" customWidth="1"/>
    <col min="3" max="3" width="8.28515625" style="36" hidden="1" customWidth="1"/>
    <col min="4" max="4" width="9.85546875" style="36" hidden="1" customWidth="1"/>
    <col min="5" max="5" width="12.7109375" style="36" hidden="1" customWidth="1"/>
    <col min="6" max="6" width="11.28515625" style="36" hidden="1" customWidth="1"/>
    <col min="7" max="9" width="10.7109375" style="38" customWidth="1"/>
    <col min="10" max="10" width="10.7109375" style="37" customWidth="1"/>
    <col min="11" max="11" width="9.140625" style="38" hidden="1" customWidth="1"/>
    <col min="12" max="12" width="23.7109375" style="38" hidden="1" customWidth="1"/>
    <col min="13" max="13" width="6.28515625" style="38" hidden="1" customWidth="1"/>
    <col min="14" max="16" width="5.42578125" style="37" hidden="1" customWidth="1"/>
    <col min="17" max="17" width="23.85546875" style="42" hidden="1" customWidth="1"/>
    <col min="18" max="18" width="9.5703125" style="126" hidden="1" customWidth="1"/>
    <col min="19" max="21" width="9.28515625" style="38" hidden="1" customWidth="1"/>
    <col min="22" max="23" width="0" style="38" hidden="1" customWidth="1"/>
    <col min="24" max="16384" width="9.140625" style="38"/>
  </cols>
  <sheetData>
    <row r="1" spans="1:21" x14ac:dyDescent="0.2">
      <c r="H1" s="78" t="s">
        <v>0</v>
      </c>
    </row>
    <row r="2" spans="1:21" x14ac:dyDescent="0.2">
      <c r="H2" s="78" t="s">
        <v>1</v>
      </c>
    </row>
    <row r="3" spans="1:21" x14ac:dyDescent="0.2">
      <c r="H3" s="78" t="s">
        <v>1613</v>
      </c>
    </row>
    <row r="4" spans="1:21" ht="36.75" customHeight="1" thickBot="1" x14ac:dyDescent="0.25">
      <c r="A4" s="364" t="s">
        <v>1196</v>
      </c>
      <c r="B4" s="364"/>
      <c r="C4" s="364"/>
      <c r="D4" s="364"/>
      <c r="E4" s="364"/>
      <c r="F4" s="364"/>
      <c r="G4" s="364"/>
      <c r="H4" s="364"/>
      <c r="I4" s="364"/>
      <c r="J4" s="364"/>
      <c r="K4" s="364"/>
      <c r="L4" s="364"/>
      <c r="M4" s="364"/>
      <c r="N4" s="364"/>
      <c r="O4" s="364"/>
      <c r="P4" s="364"/>
      <c r="Q4" s="43"/>
      <c r="R4" s="127"/>
    </row>
    <row r="5" spans="1:21" ht="46.15" customHeight="1" x14ac:dyDescent="0.2">
      <c r="A5" s="369" t="s">
        <v>3</v>
      </c>
      <c r="B5" s="365" t="s">
        <v>4</v>
      </c>
      <c r="C5" s="371" t="s">
        <v>5</v>
      </c>
      <c r="D5" s="371" t="s">
        <v>6</v>
      </c>
      <c r="E5" s="371" t="s">
        <v>7</v>
      </c>
      <c r="F5" s="367" t="s">
        <v>1252</v>
      </c>
      <c r="G5" s="365" t="s">
        <v>8</v>
      </c>
      <c r="H5" s="365" t="s">
        <v>9</v>
      </c>
      <c r="I5" s="365" t="s">
        <v>10</v>
      </c>
      <c r="J5" s="375" t="s">
        <v>11</v>
      </c>
      <c r="K5" s="377" t="s">
        <v>12</v>
      </c>
      <c r="L5" s="373" t="s">
        <v>13</v>
      </c>
      <c r="M5" s="374"/>
      <c r="N5" s="373" t="s">
        <v>14</v>
      </c>
      <c r="O5" s="379"/>
      <c r="P5" s="374"/>
      <c r="Q5" s="387" t="s">
        <v>15</v>
      </c>
      <c r="R5" s="380" t="s">
        <v>16</v>
      </c>
    </row>
    <row r="6" spans="1:21" ht="24" customHeight="1" thickBot="1" x14ac:dyDescent="0.25">
      <c r="A6" s="370"/>
      <c r="B6" s="366"/>
      <c r="C6" s="372"/>
      <c r="D6" s="372"/>
      <c r="E6" s="372"/>
      <c r="F6" s="368"/>
      <c r="G6" s="366"/>
      <c r="H6" s="366"/>
      <c r="I6" s="366"/>
      <c r="J6" s="376"/>
      <c r="K6" s="378"/>
      <c r="L6" s="2" t="s">
        <v>17</v>
      </c>
      <c r="M6" s="2" t="s">
        <v>18</v>
      </c>
      <c r="N6" s="2">
        <v>2024</v>
      </c>
      <c r="O6" s="2">
        <v>2025</v>
      </c>
      <c r="P6" s="2">
        <v>2026</v>
      </c>
      <c r="Q6" s="388"/>
      <c r="R6" s="381"/>
    </row>
    <row r="7" spans="1:21" s="36" customFormat="1" ht="36" hidden="1" x14ac:dyDescent="0.2">
      <c r="A7" s="79" t="s">
        <v>784</v>
      </c>
      <c r="B7" s="80" t="s">
        <v>785</v>
      </c>
      <c r="C7" s="81"/>
      <c r="D7" s="81"/>
      <c r="E7" s="82"/>
      <c r="F7" s="83">
        <f>F8+F76+F96+F157+F198</f>
        <v>3098.4</v>
      </c>
      <c r="G7" s="83">
        <f>G8+G76+G96+G157+G198</f>
        <v>3787.7</v>
      </c>
      <c r="H7" s="83">
        <f>H8+H76+H96+H157+H198</f>
        <v>4614.5</v>
      </c>
      <c r="I7" s="83">
        <f>I8+I76+I96+I157+I198</f>
        <v>7408.3</v>
      </c>
      <c r="J7" s="84" t="str">
        <f>J8</f>
        <v>X</v>
      </c>
      <c r="K7" s="85" t="s">
        <v>21</v>
      </c>
      <c r="L7" s="86" t="s">
        <v>21</v>
      </c>
      <c r="M7" s="86" t="s">
        <v>21</v>
      </c>
      <c r="N7" s="86" t="s">
        <v>21</v>
      </c>
      <c r="O7" s="86" t="s">
        <v>21</v>
      </c>
      <c r="P7" s="86" t="s">
        <v>21</v>
      </c>
      <c r="Q7" s="44" t="s">
        <v>21</v>
      </c>
      <c r="R7" s="128" t="s">
        <v>21</v>
      </c>
    </row>
    <row r="8" spans="1:21" ht="57" customHeight="1" x14ac:dyDescent="0.2">
      <c r="A8" s="358" t="s">
        <v>786</v>
      </c>
      <c r="B8" s="360" t="s">
        <v>787</v>
      </c>
      <c r="C8" s="89"/>
      <c r="D8" s="89"/>
      <c r="E8" s="90"/>
      <c r="F8" s="362">
        <f>F20+F28+F36+F44+F52+F60+F12+F68</f>
        <v>2694.4</v>
      </c>
      <c r="G8" s="336">
        <f>G20+G28+G36+G44+G52+G60+G12+G68</f>
        <v>2771</v>
      </c>
      <c r="H8" s="336">
        <f>H20+H28+H36+H44+H52+H60+H12+H68</f>
        <v>2774</v>
      </c>
      <c r="I8" s="336">
        <f>I20+I28+I36+I44+I52+I60+I12+I68</f>
        <v>2754</v>
      </c>
      <c r="J8" s="338" t="s">
        <v>21</v>
      </c>
      <c r="K8" s="94" t="s">
        <v>788</v>
      </c>
      <c r="L8" s="95" t="s">
        <v>789</v>
      </c>
      <c r="M8" s="96" t="s">
        <v>26</v>
      </c>
      <c r="N8" s="151">
        <v>68.5</v>
      </c>
      <c r="O8" s="151">
        <v>69</v>
      </c>
      <c r="P8" s="151">
        <v>70</v>
      </c>
      <c r="Q8" s="45" t="s">
        <v>790</v>
      </c>
      <c r="R8" s="340" t="s">
        <v>21</v>
      </c>
    </row>
    <row r="9" spans="1:21" ht="36" x14ac:dyDescent="0.2">
      <c r="A9" s="359"/>
      <c r="B9" s="361"/>
      <c r="C9" s="89"/>
      <c r="D9" s="89"/>
      <c r="E9" s="90"/>
      <c r="F9" s="386"/>
      <c r="G9" s="382"/>
      <c r="H9" s="382"/>
      <c r="I9" s="382"/>
      <c r="J9" s="339"/>
      <c r="K9" s="94" t="s">
        <v>791</v>
      </c>
      <c r="L9" s="97" t="s">
        <v>792</v>
      </c>
      <c r="M9" s="96" t="s">
        <v>26</v>
      </c>
      <c r="N9" s="312" t="s">
        <v>793</v>
      </c>
      <c r="O9" s="312" t="s">
        <v>794</v>
      </c>
      <c r="P9" s="312" t="s">
        <v>795</v>
      </c>
      <c r="Q9" s="45" t="s">
        <v>796</v>
      </c>
      <c r="R9" s="341"/>
    </row>
    <row r="10" spans="1:21" ht="34.5" customHeight="1" x14ac:dyDescent="0.2">
      <c r="A10" s="359"/>
      <c r="B10" s="361"/>
      <c r="C10" s="89"/>
      <c r="D10" s="89"/>
      <c r="E10" s="90"/>
      <c r="F10" s="386"/>
      <c r="G10" s="382"/>
      <c r="H10" s="382"/>
      <c r="I10" s="382"/>
      <c r="J10" s="339"/>
      <c r="K10" s="94" t="s">
        <v>797</v>
      </c>
      <c r="L10" s="97" t="s">
        <v>798</v>
      </c>
      <c r="M10" s="96" t="s">
        <v>26</v>
      </c>
      <c r="N10" s="151">
        <v>4</v>
      </c>
      <c r="O10" s="151">
        <v>5</v>
      </c>
      <c r="P10" s="151">
        <v>6</v>
      </c>
      <c r="Q10" s="45" t="s">
        <v>799</v>
      </c>
      <c r="R10" s="341"/>
    </row>
    <row r="11" spans="1:21" ht="24.75" customHeight="1" x14ac:dyDescent="0.2">
      <c r="A11" s="359"/>
      <c r="B11" s="438"/>
      <c r="C11" s="98"/>
      <c r="D11" s="98"/>
      <c r="E11" s="99"/>
      <c r="F11" s="439"/>
      <c r="G11" s="436"/>
      <c r="H11" s="436"/>
      <c r="I11" s="436"/>
      <c r="J11" s="435"/>
      <c r="K11" s="94" t="s">
        <v>800</v>
      </c>
      <c r="L11" s="97" t="s">
        <v>801</v>
      </c>
      <c r="M11" s="96" t="s">
        <v>802</v>
      </c>
      <c r="N11" s="151">
        <v>23</v>
      </c>
      <c r="O11" s="151">
        <v>24</v>
      </c>
      <c r="P11" s="151">
        <v>25</v>
      </c>
      <c r="Q11" s="67" t="s">
        <v>803</v>
      </c>
      <c r="R11" s="473"/>
    </row>
    <row r="12" spans="1:21" ht="50.25" customHeight="1" x14ac:dyDescent="0.2">
      <c r="A12" s="149" t="s">
        <v>1472</v>
      </c>
      <c r="B12" s="100" t="s">
        <v>1559</v>
      </c>
      <c r="C12" s="101" t="s">
        <v>804</v>
      </c>
      <c r="D12" s="101">
        <v>11</v>
      </c>
      <c r="E12" s="101" t="s">
        <v>1098</v>
      </c>
      <c r="F12" s="103">
        <f>SUM(F13:F19)</f>
        <v>2294.4</v>
      </c>
      <c r="G12" s="103">
        <f>SUM(G13:G19)</f>
        <v>2089</v>
      </c>
      <c r="H12" s="103">
        <f>SUM(H13:H19)</f>
        <v>2020</v>
      </c>
      <c r="I12" s="103">
        <f>SUM(I13:I19)</f>
        <v>2020</v>
      </c>
      <c r="J12" s="104" t="s">
        <v>21</v>
      </c>
      <c r="K12" s="119" t="s">
        <v>1561</v>
      </c>
      <c r="L12" s="106" t="s">
        <v>1702</v>
      </c>
      <c r="M12" s="107" t="s">
        <v>44</v>
      </c>
      <c r="N12" s="234" t="s">
        <v>48</v>
      </c>
      <c r="O12" s="234" t="s">
        <v>48</v>
      </c>
      <c r="P12" s="234" t="s">
        <v>48</v>
      </c>
      <c r="Q12" s="51" t="s">
        <v>21</v>
      </c>
      <c r="R12" s="190">
        <f>(G12-F12)/F12</f>
        <v>-8.9522315202231556E-2</v>
      </c>
      <c r="S12" s="330"/>
      <c r="T12" s="331"/>
      <c r="U12" s="331"/>
    </row>
    <row r="13" spans="1:21" ht="24" customHeight="1" x14ac:dyDescent="0.2">
      <c r="A13" s="108"/>
      <c r="B13" s="109" t="s">
        <v>36</v>
      </c>
      <c r="C13" s="110" t="s">
        <v>37</v>
      </c>
      <c r="D13" s="110" t="s">
        <v>37</v>
      </c>
      <c r="E13" s="110" t="s">
        <v>37</v>
      </c>
      <c r="F13" s="110">
        <v>2294.4</v>
      </c>
      <c r="G13" s="233">
        <v>422</v>
      </c>
      <c r="H13" s="233">
        <v>420</v>
      </c>
      <c r="I13" s="233">
        <v>420</v>
      </c>
      <c r="J13" s="112" t="s">
        <v>37</v>
      </c>
      <c r="K13" s="113" t="s">
        <v>37</v>
      </c>
      <c r="L13" s="114" t="s">
        <v>37</v>
      </c>
      <c r="M13" s="114" t="s">
        <v>37</v>
      </c>
      <c r="N13" s="114" t="s">
        <v>37</v>
      </c>
      <c r="O13" s="114" t="s">
        <v>37</v>
      </c>
      <c r="P13" s="114" t="s">
        <v>37</v>
      </c>
      <c r="Q13" s="47" t="s">
        <v>37</v>
      </c>
      <c r="R13" s="130" t="s">
        <v>37</v>
      </c>
      <c r="S13" s="412"/>
      <c r="T13" s="413"/>
      <c r="U13" s="413"/>
    </row>
    <row r="14" spans="1:21" ht="24" x14ac:dyDescent="0.2">
      <c r="A14" s="115"/>
      <c r="B14" s="109" t="s">
        <v>38</v>
      </c>
      <c r="C14" s="110" t="s">
        <v>37</v>
      </c>
      <c r="D14" s="110" t="s">
        <v>37</v>
      </c>
      <c r="E14" s="110" t="s">
        <v>37</v>
      </c>
      <c r="F14" s="110"/>
      <c r="G14" s="111"/>
      <c r="H14" s="111"/>
      <c r="I14" s="111"/>
      <c r="J14" s="112" t="s">
        <v>37</v>
      </c>
      <c r="K14" s="113" t="s">
        <v>37</v>
      </c>
      <c r="L14" s="114" t="s">
        <v>37</v>
      </c>
      <c r="M14" s="114" t="s">
        <v>37</v>
      </c>
      <c r="N14" s="114" t="s">
        <v>37</v>
      </c>
      <c r="O14" s="114" t="s">
        <v>37</v>
      </c>
      <c r="P14" s="114" t="s">
        <v>37</v>
      </c>
      <c r="Q14" s="47" t="s">
        <v>37</v>
      </c>
      <c r="R14" s="130" t="s">
        <v>37</v>
      </c>
      <c r="S14" s="412"/>
      <c r="T14" s="413"/>
      <c r="U14" s="413"/>
    </row>
    <row r="15" spans="1:21" x14ac:dyDescent="0.2">
      <c r="A15" s="115"/>
      <c r="B15" s="109" t="s">
        <v>39</v>
      </c>
      <c r="C15" s="110" t="s">
        <v>37</v>
      </c>
      <c r="D15" s="110" t="s">
        <v>37</v>
      </c>
      <c r="E15" s="110" t="s">
        <v>37</v>
      </c>
      <c r="F15" s="110"/>
      <c r="G15" s="111"/>
      <c r="H15" s="111"/>
      <c r="I15" s="111"/>
      <c r="J15" s="112" t="s">
        <v>37</v>
      </c>
      <c r="K15" s="113" t="s">
        <v>37</v>
      </c>
      <c r="L15" s="114" t="s">
        <v>37</v>
      </c>
      <c r="M15" s="114" t="s">
        <v>37</v>
      </c>
      <c r="N15" s="114" t="s">
        <v>37</v>
      </c>
      <c r="O15" s="114" t="s">
        <v>37</v>
      </c>
      <c r="P15" s="114" t="s">
        <v>37</v>
      </c>
      <c r="Q15" s="47" t="s">
        <v>37</v>
      </c>
      <c r="R15" s="130" t="s">
        <v>37</v>
      </c>
      <c r="S15" s="412"/>
      <c r="T15" s="413"/>
      <c r="U15" s="413"/>
    </row>
    <row r="16" spans="1:21" ht="24" x14ac:dyDescent="0.2">
      <c r="A16" s="115"/>
      <c r="B16" s="109" t="s">
        <v>40</v>
      </c>
      <c r="C16" s="110" t="s">
        <v>37</v>
      </c>
      <c r="D16" s="110" t="s">
        <v>37</v>
      </c>
      <c r="E16" s="110" t="s">
        <v>37</v>
      </c>
      <c r="F16" s="110"/>
      <c r="G16" s="111"/>
      <c r="H16" s="111"/>
      <c r="I16" s="111"/>
      <c r="J16" s="112" t="s">
        <v>37</v>
      </c>
      <c r="K16" s="113" t="s">
        <v>37</v>
      </c>
      <c r="L16" s="114" t="s">
        <v>37</v>
      </c>
      <c r="M16" s="114" t="s">
        <v>37</v>
      </c>
      <c r="N16" s="114" t="s">
        <v>37</v>
      </c>
      <c r="O16" s="114" t="s">
        <v>37</v>
      </c>
      <c r="P16" s="114" t="s">
        <v>37</v>
      </c>
      <c r="Q16" s="47" t="s">
        <v>37</v>
      </c>
      <c r="R16" s="130" t="s">
        <v>37</v>
      </c>
      <c r="S16" s="488"/>
      <c r="T16" s="489"/>
      <c r="U16" s="489"/>
    </row>
    <row r="17" spans="1:21" x14ac:dyDescent="0.2">
      <c r="A17" s="115"/>
      <c r="B17" s="109" t="s">
        <v>41</v>
      </c>
      <c r="C17" s="110" t="s">
        <v>37</v>
      </c>
      <c r="D17" s="110" t="s">
        <v>37</v>
      </c>
      <c r="E17" s="110" t="s">
        <v>37</v>
      </c>
      <c r="F17" s="110"/>
      <c r="G17" s="111"/>
      <c r="H17" s="111"/>
      <c r="I17" s="111"/>
      <c r="J17" s="112" t="s">
        <v>37</v>
      </c>
      <c r="K17" s="113" t="s">
        <v>37</v>
      </c>
      <c r="L17" s="114" t="s">
        <v>37</v>
      </c>
      <c r="M17" s="114" t="s">
        <v>37</v>
      </c>
      <c r="N17" s="114" t="s">
        <v>37</v>
      </c>
      <c r="O17" s="114" t="s">
        <v>37</v>
      </c>
      <c r="P17" s="114" t="s">
        <v>37</v>
      </c>
      <c r="Q17" s="47" t="s">
        <v>37</v>
      </c>
      <c r="R17" s="130" t="s">
        <v>37</v>
      </c>
      <c r="S17" s="488"/>
      <c r="T17" s="489"/>
      <c r="U17" s="489"/>
    </row>
    <row r="18" spans="1:21" x14ac:dyDescent="0.2">
      <c r="A18" s="115"/>
      <c r="B18" s="109" t="s">
        <v>42</v>
      </c>
      <c r="C18" s="110" t="s">
        <v>37</v>
      </c>
      <c r="D18" s="110" t="s">
        <v>37</v>
      </c>
      <c r="E18" s="110" t="s">
        <v>37</v>
      </c>
      <c r="F18" s="110"/>
      <c r="G18" s="111"/>
      <c r="H18" s="111"/>
      <c r="I18" s="111"/>
      <c r="J18" s="112" t="s">
        <v>37</v>
      </c>
      <c r="K18" s="113" t="s">
        <v>37</v>
      </c>
      <c r="L18" s="114" t="s">
        <v>37</v>
      </c>
      <c r="M18" s="114" t="s">
        <v>37</v>
      </c>
      <c r="N18" s="114" t="s">
        <v>37</v>
      </c>
      <c r="O18" s="114" t="s">
        <v>37</v>
      </c>
      <c r="P18" s="114" t="s">
        <v>37</v>
      </c>
      <c r="Q18" s="47" t="s">
        <v>37</v>
      </c>
      <c r="R18" s="130" t="s">
        <v>37</v>
      </c>
    </row>
    <row r="19" spans="1:21" x14ac:dyDescent="0.2">
      <c r="A19" s="115"/>
      <c r="B19" s="109" t="s">
        <v>43</v>
      </c>
      <c r="C19" s="110" t="s">
        <v>37</v>
      </c>
      <c r="D19" s="110" t="s">
        <v>37</v>
      </c>
      <c r="E19" s="110" t="s">
        <v>37</v>
      </c>
      <c r="F19" s="110"/>
      <c r="G19" s="111">
        <v>1667</v>
      </c>
      <c r="H19" s="111">
        <v>1600</v>
      </c>
      <c r="I19" s="111">
        <v>1600</v>
      </c>
      <c r="J19" s="112" t="s">
        <v>37</v>
      </c>
      <c r="K19" s="113" t="s">
        <v>37</v>
      </c>
      <c r="L19" s="114" t="s">
        <v>37</v>
      </c>
      <c r="M19" s="114" t="s">
        <v>37</v>
      </c>
      <c r="N19" s="114" t="s">
        <v>37</v>
      </c>
      <c r="O19" s="114" t="s">
        <v>37</v>
      </c>
      <c r="P19" s="114" t="s">
        <v>37</v>
      </c>
      <c r="Q19" s="47" t="s">
        <v>37</v>
      </c>
      <c r="R19" s="130" t="s">
        <v>37</v>
      </c>
    </row>
    <row r="20" spans="1:21" ht="42.75" customHeight="1" x14ac:dyDescent="0.2">
      <c r="A20" s="105" t="s">
        <v>1473</v>
      </c>
      <c r="B20" s="116" t="s">
        <v>1111</v>
      </c>
      <c r="C20" s="101" t="s">
        <v>284</v>
      </c>
      <c r="D20" s="101" t="s">
        <v>543</v>
      </c>
      <c r="E20" s="101" t="s">
        <v>1769</v>
      </c>
      <c r="F20" s="102">
        <f>SUM(F21:F27)</f>
        <v>0</v>
      </c>
      <c r="G20" s="103">
        <f>SUM(G21:G27)</f>
        <v>82</v>
      </c>
      <c r="H20" s="103">
        <f>SUM(H21:H27)</f>
        <v>59</v>
      </c>
      <c r="I20" s="117">
        <f>SUM(I21:I27)</f>
        <v>59</v>
      </c>
      <c r="J20" s="118" t="s">
        <v>805</v>
      </c>
      <c r="K20" s="119" t="s">
        <v>1474</v>
      </c>
      <c r="L20" s="106" t="s">
        <v>806</v>
      </c>
      <c r="M20" s="107" t="s">
        <v>802</v>
      </c>
      <c r="N20" s="134"/>
      <c r="O20" s="134"/>
      <c r="P20" s="234" t="s">
        <v>65</v>
      </c>
      <c r="Q20" s="49" t="s">
        <v>807</v>
      </c>
      <c r="R20" s="129" t="e">
        <f>(G20-F20)/F20</f>
        <v>#DIV/0!</v>
      </c>
      <c r="S20" s="330" t="s">
        <v>1790</v>
      </c>
      <c r="T20" s="331"/>
      <c r="U20" s="331"/>
    </row>
    <row r="21" spans="1:21" ht="24" x14ac:dyDescent="0.2">
      <c r="A21" s="108"/>
      <c r="B21" s="109" t="s">
        <v>36</v>
      </c>
      <c r="C21" s="110" t="s">
        <v>37</v>
      </c>
      <c r="D21" s="110" t="s">
        <v>37</v>
      </c>
      <c r="E21" s="110" t="s">
        <v>37</v>
      </c>
      <c r="F21" s="110"/>
      <c r="G21" s="111">
        <v>12</v>
      </c>
      <c r="H21" s="111">
        <v>9</v>
      </c>
      <c r="I21" s="111">
        <v>9</v>
      </c>
      <c r="J21" s="112" t="s">
        <v>37</v>
      </c>
      <c r="K21" s="113" t="s">
        <v>37</v>
      </c>
      <c r="L21" s="114" t="s">
        <v>37</v>
      </c>
      <c r="M21" s="114" t="s">
        <v>37</v>
      </c>
      <c r="N21" s="114" t="s">
        <v>37</v>
      </c>
      <c r="O21" s="114" t="s">
        <v>37</v>
      </c>
      <c r="P21" s="114" t="s">
        <v>37</v>
      </c>
      <c r="Q21" s="47" t="s">
        <v>37</v>
      </c>
      <c r="R21" s="130" t="s">
        <v>37</v>
      </c>
    </row>
    <row r="22" spans="1:21" ht="24" customHeight="1" x14ac:dyDescent="0.2">
      <c r="A22" s="115"/>
      <c r="B22" s="109" t="s">
        <v>38</v>
      </c>
      <c r="C22" s="110" t="s">
        <v>37</v>
      </c>
      <c r="D22" s="110" t="s">
        <v>37</v>
      </c>
      <c r="E22" s="110" t="s">
        <v>37</v>
      </c>
      <c r="F22" s="110"/>
      <c r="G22" s="111"/>
      <c r="H22" s="111"/>
      <c r="I22" s="111"/>
      <c r="J22" s="112" t="s">
        <v>37</v>
      </c>
      <c r="K22" s="113" t="s">
        <v>37</v>
      </c>
      <c r="L22" s="114" t="s">
        <v>37</v>
      </c>
      <c r="M22" s="114" t="s">
        <v>37</v>
      </c>
      <c r="N22" s="114" t="s">
        <v>37</v>
      </c>
      <c r="O22" s="114" t="s">
        <v>37</v>
      </c>
      <c r="P22" s="114" t="s">
        <v>37</v>
      </c>
      <c r="Q22" s="47" t="s">
        <v>37</v>
      </c>
      <c r="R22" s="130" t="s">
        <v>37</v>
      </c>
    </row>
    <row r="23" spans="1:21" x14ac:dyDescent="0.2">
      <c r="A23" s="115"/>
      <c r="B23" s="109" t="s">
        <v>39</v>
      </c>
      <c r="C23" s="110" t="s">
        <v>37</v>
      </c>
      <c r="D23" s="110" t="s">
        <v>37</v>
      </c>
      <c r="E23" s="110" t="s">
        <v>37</v>
      </c>
      <c r="F23" s="110"/>
      <c r="G23" s="111"/>
      <c r="H23" s="111"/>
      <c r="I23" s="111"/>
      <c r="J23" s="112" t="s">
        <v>37</v>
      </c>
      <c r="K23" s="113" t="s">
        <v>37</v>
      </c>
      <c r="L23" s="114" t="s">
        <v>37</v>
      </c>
      <c r="M23" s="114" t="s">
        <v>37</v>
      </c>
      <c r="N23" s="114" t="s">
        <v>37</v>
      </c>
      <c r="O23" s="114" t="s">
        <v>37</v>
      </c>
      <c r="P23" s="114" t="s">
        <v>37</v>
      </c>
      <c r="Q23" s="47" t="s">
        <v>37</v>
      </c>
      <c r="R23" s="130" t="s">
        <v>37</v>
      </c>
      <c r="S23" s="143"/>
    </row>
    <row r="24" spans="1:21" ht="24" x14ac:dyDescent="0.2">
      <c r="A24" s="115"/>
      <c r="B24" s="109" t="s">
        <v>40</v>
      </c>
      <c r="C24" s="110" t="s">
        <v>37</v>
      </c>
      <c r="D24" s="110" t="s">
        <v>37</v>
      </c>
      <c r="E24" s="110" t="s">
        <v>37</v>
      </c>
      <c r="F24" s="110"/>
      <c r="G24" s="111"/>
      <c r="H24" s="111"/>
      <c r="I24" s="111"/>
      <c r="J24" s="112" t="s">
        <v>37</v>
      </c>
      <c r="K24" s="113" t="s">
        <v>37</v>
      </c>
      <c r="L24" s="114" t="s">
        <v>37</v>
      </c>
      <c r="M24" s="114" t="s">
        <v>37</v>
      </c>
      <c r="N24" s="114" t="s">
        <v>37</v>
      </c>
      <c r="O24" s="114" t="s">
        <v>37</v>
      </c>
      <c r="P24" s="114" t="s">
        <v>37</v>
      </c>
      <c r="Q24" s="47" t="s">
        <v>37</v>
      </c>
      <c r="R24" s="130" t="s">
        <v>37</v>
      </c>
    </row>
    <row r="25" spans="1:21" x14ac:dyDescent="0.2">
      <c r="A25" s="115"/>
      <c r="B25" s="109" t="s">
        <v>41</v>
      </c>
      <c r="C25" s="110" t="s">
        <v>37</v>
      </c>
      <c r="D25" s="110" t="s">
        <v>37</v>
      </c>
      <c r="E25" s="110" t="s">
        <v>37</v>
      </c>
      <c r="F25" s="110"/>
      <c r="G25" s="111"/>
      <c r="H25" s="111"/>
      <c r="I25" s="111"/>
      <c r="J25" s="112" t="s">
        <v>37</v>
      </c>
      <c r="K25" s="113" t="s">
        <v>37</v>
      </c>
      <c r="L25" s="114" t="s">
        <v>37</v>
      </c>
      <c r="M25" s="114" t="s">
        <v>37</v>
      </c>
      <c r="N25" s="114" t="s">
        <v>37</v>
      </c>
      <c r="O25" s="114" t="s">
        <v>37</v>
      </c>
      <c r="P25" s="114" t="s">
        <v>37</v>
      </c>
      <c r="Q25" s="47" t="s">
        <v>37</v>
      </c>
      <c r="R25" s="130" t="s">
        <v>37</v>
      </c>
    </row>
    <row r="26" spans="1:21" x14ac:dyDescent="0.2">
      <c r="A26" s="115"/>
      <c r="B26" s="109" t="s">
        <v>42</v>
      </c>
      <c r="C26" s="110" t="s">
        <v>37</v>
      </c>
      <c r="D26" s="110" t="s">
        <v>37</v>
      </c>
      <c r="E26" s="110" t="s">
        <v>37</v>
      </c>
      <c r="F26" s="110"/>
      <c r="G26" s="111"/>
      <c r="H26" s="111"/>
      <c r="I26" s="111"/>
      <c r="J26" s="112" t="s">
        <v>37</v>
      </c>
      <c r="K26" s="113" t="s">
        <v>37</v>
      </c>
      <c r="L26" s="114" t="s">
        <v>37</v>
      </c>
      <c r="M26" s="114" t="s">
        <v>37</v>
      </c>
      <c r="N26" s="114" t="s">
        <v>37</v>
      </c>
      <c r="O26" s="114" t="s">
        <v>37</v>
      </c>
      <c r="P26" s="114" t="s">
        <v>37</v>
      </c>
      <c r="Q26" s="47" t="s">
        <v>37</v>
      </c>
      <c r="R26" s="130" t="s">
        <v>37</v>
      </c>
    </row>
    <row r="27" spans="1:21" x14ac:dyDescent="0.2">
      <c r="A27" s="115"/>
      <c r="B27" s="109" t="s">
        <v>43</v>
      </c>
      <c r="C27" s="110" t="s">
        <v>37</v>
      </c>
      <c r="D27" s="110" t="s">
        <v>37</v>
      </c>
      <c r="E27" s="110" t="s">
        <v>37</v>
      </c>
      <c r="F27" s="110"/>
      <c r="G27" s="111">
        <v>70</v>
      </c>
      <c r="H27" s="111">
        <v>50</v>
      </c>
      <c r="I27" s="111">
        <v>50</v>
      </c>
      <c r="J27" s="112" t="s">
        <v>37</v>
      </c>
      <c r="K27" s="113" t="s">
        <v>37</v>
      </c>
      <c r="L27" s="114" t="s">
        <v>37</v>
      </c>
      <c r="M27" s="114" t="s">
        <v>37</v>
      </c>
      <c r="N27" s="114" t="s">
        <v>37</v>
      </c>
      <c r="O27" s="114" t="s">
        <v>37</v>
      </c>
      <c r="P27" s="114" t="s">
        <v>37</v>
      </c>
      <c r="Q27" s="47" t="s">
        <v>37</v>
      </c>
      <c r="R27" s="130" t="s">
        <v>37</v>
      </c>
    </row>
    <row r="28" spans="1:21" ht="57.75" customHeight="1" x14ac:dyDescent="0.2">
      <c r="A28" s="105" t="s">
        <v>808</v>
      </c>
      <c r="B28" s="116" t="s">
        <v>1593</v>
      </c>
      <c r="C28" s="101" t="s">
        <v>284</v>
      </c>
      <c r="D28" s="101">
        <v>7</v>
      </c>
      <c r="E28" s="101" t="s">
        <v>1770</v>
      </c>
      <c r="F28" s="102">
        <f>SUM(F29:F35)</f>
        <v>0</v>
      </c>
      <c r="G28" s="103">
        <f>SUM(G29:G35)</f>
        <v>20</v>
      </c>
      <c r="H28" s="103">
        <f>SUM(H29:H35)</f>
        <v>10</v>
      </c>
      <c r="I28" s="117">
        <f>SUM(I29:I35)</f>
        <v>0</v>
      </c>
      <c r="J28" s="118" t="s">
        <v>809</v>
      </c>
      <c r="K28" s="119" t="s">
        <v>810</v>
      </c>
      <c r="L28" s="106" t="s">
        <v>811</v>
      </c>
      <c r="M28" s="107" t="s">
        <v>683</v>
      </c>
      <c r="N28" s="134"/>
      <c r="O28" s="234" t="s">
        <v>65</v>
      </c>
      <c r="P28" s="134"/>
      <c r="Q28" s="49" t="s">
        <v>812</v>
      </c>
      <c r="R28" s="129" t="e">
        <f>(G28-F28)/F28</f>
        <v>#DIV/0!</v>
      </c>
      <c r="S28" s="330" t="s">
        <v>1791</v>
      </c>
      <c r="T28" s="331"/>
      <c r="U28" s="331"/>
    </row>
    <row r="29" spans="1:21" ht="24" x14ac:dyDescent="0.2">
      <c r="A29" s="108"/>
      <c r="B29" s="109" t="s">
        <v>36</v>
      </c>
      <c r="C29" s="110" t="s">
        <v>37</v>
      </c>
      <c r="D29" s="110" t="s">
        <v>37</v>
      </c>
      <c r="E29" s="110" t="s">
        <v>37</v>
      </c>
      <c r="F29" s="110"/>
      <c r="G29" s="111">
        <v>5</v>
      </c>
      <c r="H29" s="111"/>
      <c r="I29" s="111"/>
      <c r="J29" s="112" t="s">
        <v>37</v>
      </c>
      <c r="K29" s="113" t="s">
        <v>37</v>
      </c>
      <c r="L29" s="114" t="s">
        <v>37</v>
      </c>
      <c r="M29" s="114" t="s">
        <v>37</v>
      </c>
      <c r="N29" s="114" t="s">
        <v>37</v>
      </c>
      <c r="O29" s="114" t="s">
        <v>37</v>
      </c>
      <c r="P29" s="114" t="s">
        <v>37</v>
      </c>
      <c r="Q29" s="47" t="s">
        <v>37</v>
      </c>
      <c r="R29" s="130" t="s">
        <v>37</v>
      </c>
    </row>
    <row r="30" spans="1:21" ht="24" x14ac:dyDescent="0.2">
      <c r="A30" s="115"/>
      <c r="B30" s="109" t="s">
        <v>38</v>
      </c>
      <c r="C30" s="110" t="s">
        <v>37</v>
      </c>
      <c r="D30" s="110" t="s">
        <v>37</v>
      </c>
      <c r="E30" s="110" t="s">
        <v>37</v>
      </c>
      <c r="F30" s="110"/>
      <c r="G30" s="111"/>
      <c r="H30" s="111"/>
      <c r="I30" s="111"/>
      <c r="J30" s="112" t="s">
        <v>37</v>
      </c>
      <c r="K30" s="113" t="s">
        <v>37</v>
      </c>
      <c r="L30" s="114" t="s">
        <v>37</v>
      </c>
      <c r="M30" s="114" t="s">
        <v>37</v>
      </c>
      <c r="N30" s="114" t="s">
        <v>37</v>
      </c>
      <c r="O30" s="114" t="s">
        <v>37</v>
      </c>
      <c r="P30" s="114" t="s">
        <v>37</v>
      </c>
      <c r="Q30" s="47" t="s">
        <v>37</v>
      </c>
      <c r="R30" s="130" t="s">
        <v>37</v>
      </c>
    </row>
    <row r="31" spans="1:21" x14ac:dyDescent="0.2">
      <c r="A31" s="115"/>
      <c r="B31" s="109" t="s">
        <v>39</v>
      </c>
      <c r="C31" s="110" t="s">
        <v>37</v>
      </c>
      <c r="D31" s="110" t="s">
        <v>37</v>
      </c>
      <c r="E31" s="110" t="s">
        <v>37</v>
      </c>
      <c r="F31" s="110"/>
      <c r="G31" s="111"/>
      <c r="H31" s="111"/>
      <c r="I31" s="111"/>
      <c r="J31" s="112" t="s">
        <v>37</v>
      </c>
      <c r="K31" s="113" t="s">
        <v>37</v>
      </c>
      <c r="L31" s="114" t="s">
        <v>37</v>
      </c>
      <c r="M31" s="114" t="s">
        <v>37</v>
      </c>
      <c r="N31" s="114" t="s">
        <v>37</v>
      </c>
      <c r="O31" s="114" t="s">
        <v>37</v>
      </c>
      <c r="P31" s="114" t="s">
        <v>37</v>
      </c>
      <c r="Q31" s="47" t="s">
        <v>37</v>
      </c>
      <c r="R31" s="130" t="s">
        <v>37</v>
      </c>
      <c r="S31" s="143"/>
    </row>
    <row r="32" spans="1:21" ht="24" x14ac:dyDescent="0.2">
      <c r="A32" s="115"/>
      <c r="B32" s="109" t="s">
        <v>40</v>
      </c>
      <c r="C32" s="110" t="s">
        <v>37</v>
      </c>
      <c r="D32" s="110" t="s">
        <v>37</v>
      </c>
      <c r="E32" s="110" t="s">
        <v>37</v>
      </c>
      <c r="F32" s="110"/>
      <c r="G32" s="111"/>
      <c r="H32" s="111"/>
      <c r="I32" s="111"/>
      <c r="J32" s="112" t="s">
        <v>37</v>
      </c>
      <c r="K32" s="113" t="s">
        <v>37</v>
      </c>
      <c r="L32" s="114" t="s">
        <v>37</v>
      </c>
      <c r="M32" s="114" t="s">
        <v>37</v>
      </c>
      <c r="N32" s="114" t="s">
        <v>37</v>
      </c>
      <c r="O32" s="114" t="s">
        <v>37</v>
      </c>
      <c r="P32" s="114" t="s">
        <v>37</v>
      </c>
      <c r="Q32" s="47" t="s">
        <v>37</v>
      </c>
      <c r="R32" s="130" t="s">
        <v>37</v>
      </c>
    </row>
    <row r="33" spans="1:21" x14ac:dyDescent="0.2">
      <c r="A33" s="115"/>
      <c r="B33" s="109" t="s">
        <v>41</v>
      </c>
      <c r="C33" s="110" t="s">
        <v>37</v>
      </c>
      <c r="D33" s="110" t="s">
        <v>37</v>
      </c>
      <c r="E33" s="110" t="s">
        <v>37</v>
      </c>
      <c r="F33" s="110"/>
      <c r="G33" s="111"/>
      <c r="H33" s="111"/>
      <c r="I33" s="111"/>
      <c r="J33" s="112" t="s">
        <v>37</v>
      </c>
      <c r="K33" s="113" t="s">
        <v>37</v>
      </c>
      <c r="L33" s="114" t="s">
        <v>37</v>
      </c>
      <c r="M33" s="114" t="s">
        <v>37</v>
      </c>
      <c r="N33" s="114" t="s">
        <v>37</v>
      </c>
      <c r="O33" s="114" t="s">
        <v>37</v>
      </c>
      <c r="P33" s="114" t="s">
        <v>37</v>
      </c>
      <c r="Q33" s="47" t="s">
        <v>37</v>
      </c>
      <c r="R33" s="130" t="s">
        <v>37</v>
      </c>
    </row>
    <row r="34" spans="1:21" x14ac:dyDescent="0.2">
      <c r="A34" s="115"/>
      <c r="B34" s="109" t="s">
        <v>42</v>
      </c>
      <c r="C34" s="110" t="s">
        <v>37</v>
      </c>
      <c r="D34" s="110" t="s">
        <v>37</v>
      </c>
      <c r="E34" s="110" t="s">
        <v>37</v>
      </c>
      <c r="F34" s="110"/>
      <c r="G34" s="111"/>
      <c r="H34" s="111"/>
      <c r="I34" s="111"/>
      <c r="J34" s="112" t="s">
        <v>37</v>
      </c>
      <c r="K34" s="113" t="s">
        <v>37</v>
      </c>
      <c r="L34" s="114" t="s">
        <v>37</v>
      </c>
      <c r="M34" s="114" t="s">
        <v>37</v>
      </c>
      <c r="N34" s="114" t="s">
        <v>37</v>
      </c>
      <c r="O34" s="114" t="s">
        <v>37</v>
      </c>
      <c r="P34" s="114" t="s">
        <v>37</v>
      </c>
      <c r="Q34" s="47" t="s">
        <v>37</v>
      </c>
      <c r="R34" s="130" t="s">
        <v>37</v>
      </c>
    </row>
    <row r="35" spans="1:21" x14ac:dyDescent="0.2">
      <c r="A35" s="115"/>
      <c r="B35" s="109" t="s">
        <v>43</v>
      </c>
      <c r="C35" s="110" t="s">
        <v>37</v>
      </c>
      <c r="D35" s="110" t="s">
        <v>37</v>
      </c>
      <c r="E35" s="110" t="s">
        <v>37</v>
      </c>
      <c r="F35" s="110"/>
      <c r="G35" s="111">
        <v>15</v>
      </c>
      <c r="H35" s="111">
        <v>10</v>
      </c>
      <c r="I35" s="111"/>
      <c r="J35" s="112" t="s">
        <v>37</v>
      </c>
      <c r="K35" s="113" t="s">
        <v>37</v>
      </c>
      <c r="L35" s="114" t="s">
        <v>37</v>
      </c>
      <c r="M35" s="114" t="s">
        <v>37</v>
      </c>
      <c r="N35" s="114" t="s">
        <v>37</v>
      </c>
      <c r="O35" s="114" t="s">
        <v>37</v>
      </c>
      <c r="P35" s="114" t="s">
        <v>37</v>
      </c>
      <c r="Q35" s="47" t="s">
        <v>37</v>
      </c>
      <c r="R35" s="130" t="s">
        <v>37</v>
      </c>
    </row>
    <row r="36" spans="1:21" ht="39" customHeight="1" x14ac:dyDescent="0.2">
      <c r="A36" s="105" t="s">
        <v>813</v>
      </c>
      <c r="B36" s="116" t="s">
        <v>1112</v>
      </c>
      <c r="C36" s="101" t="s">
        <v>284</v>
      </c>
      <c r="D36" s="101">
        <v>7</v>
      </c>
      <c r="E36" s="101" t="s">
        <v>1770</v>
      </c>
      <c r="F36" s="102">
        <f>SUM(F37:F43)</f>
        <v>0</v>
      </c>
      <c r="G36" s="103">
        <f>SUM(G37:G43)</f>
        <v>50</v>
      </c>
      <c r="H36" s="103">
        <f>SUM(H37:H43)</f>
        <v>50</v>
      </c>
      <c r="I36" s="117">
        <f>SUM(I37:I43)</f>
        <v>0</v>
      </c>
      <c r="J36" s="118" t="s">
        <v>814</v>
      </c>
      <c r="K36" s="119" t="s">
        <v>815</v>
      </c>
      <c r="L36" s="106" t="s">
        <v>816</v>
      </c>
      <c r="M36" s="107" t="s">
        <v>683</v>
      </c>
      <c r="N36" s="134"/>
      <c r="O36" s="234" t="s">
        <v>65</v>
      </c>
      <c r="P36" s="134"/>
      <c r="Q36" s="49" t="s">
        <v>817</v>
      </c>
      <c r="R36" s="129" t="e">
        <f>(G36-F36)/F36</f>
        <v>#DIV/0!</v>
      </c>
      <c r="S36" s="330" t="s">
        <v>1792</v>
      </c>
      <c r="T36" s="331"/>
      <c r="U36" s="331"/>
    </row>
    <row r="37" spans="1:21" ht="24" x14ac:dyDescent="0.2">
      <c r="A37" s="108"/>
      <c r="B37" s="109" t="s">
        <v>36</v>
      </c>
      <c r="C37" s="110" t="s">
        <v>37</v>
      </c>
      <c r="D37" s="110" t="s">
        <v>37</v>
      </c>
      <c r="E37" s="110" t="s">
        <v>37</v>
      </c>
      <c r="F37" s="110"/>
      <c r="G37" s="111">
        <v>10</v>
      </c>
      <c r="H37" s="111">
        <v>5</v>
      </c>
      <c r="I37" s="111"/>
      <c r="J37" s="112" t="s">
        <v>37</v>
      </c>
      <c r="K37" s="113" t="s">
        <v>37</v>
      </c>
      <c r="L37" s="114" t="s">
        <v>37</v>
      </c>
      <c r="M37" s="114" t="s">
        <v>37</v>
      </c>
      <c r="N37" s="114" t="s">
        <v>37</v>
      </c>
      <c r="O37" s="114" t="s">
        <v>37</v>
      </c>
      <c r="P37" s="114" t="s">
        <v>37</v>
      </c>
      <c r="Q37" s="47" t="s">
        <v>37</v>
      </c>
      <c r="R37" s="130" t="s">
        <v>37</v>
      </c>
    </row>
    <row r="38" spans="1:21" ht="24" x14ac:dyDescent="0.2">
      <c r="A38" s="115"/>
      <c r="B38" s="109" t="s">
        <v>38</v>
      </c>
      <c r="C38" s="110" t="s">
        <v>37</v>
      </c>
      <c r="D38" s="110" t="s">
        <v>37</v>
      </c>
      <c r="E38" s="110" t="s">
        <v>37</v>
      </c>
      <c r="F38" s="110"/>
      <c r="G38" s="111"/>
      <c r="H38" s="111"/>
      <c r="I38" s="111"/>
      <c r="J38" s="112" t="s">
        <v>37</v>
      </c>
      <c r="K38" s="113" t="s">
        <v>37</v>
      </c>
      <c r="L38" s="114" t="s">
        <v>37</v>
      </c>
      <c r="M38" s="114" t="s">
        <v>37</v>
      </c>
      <c r="N38" s="114" t="s">
        <v>37</v>
      </c>
      <c r="O38" s="114" t="s">
        <v>37</v>
      </c>
      <c r="P38" s="114" t="s">
        <v>37</v>
      </c>
      <c r="Q38" s="47" t="s">
        <v>37</v>
      </c>
      <c r="R38" s="130" t="s">
        <v>37</v>
      </c>
    </row>
    <row r="39" spans="1:21" x14ac:dyDescent="0.2">
      <c r="A39" s="115"/>
      <c r="B39" s="109" t="s">
        <v>39</v>
      </c>
      <c r="C39" s="110" t="s">
        <v>37</v>
      </c>
      <c r="D39" s="110" t="s">
        <v>37</v>
      </c>
      <c r="E39" s="110" t="s">
        <v>37</v>
      </c>
      <c r="F39" s="110"/>
      <c r="G39" s="111"/>
      <c r="H39" s="111"/>
      <c r="I39" s="111"/>
      <c r="J39" s="112" t="s">
        <v>37</v>
      </c>
      <c r="K39" s="113" t="s">
        <v>37</v>
      </c>
      <c r="L39" s="114" t="s">
        <v>37</v>
      </c>
      <c r="M39" s="114" t="s">
        <v>37</v>
      </c>
      <c r="N39" s="114" t="s">
        <v>37</v>
      </c>
      <c r="O39" s="114" t="s">
        <v>37</v>
      </c>
      <c r="P39" s="114" t="s">
        <v>37</v>
      </c>
      <c r="Q39" s="47" t="s">
        <v>37</v>
      </c>
      <c r="R39" s="130" t="s">
        <v>37</v>
      </c>
      <c r="S39" s="143"/>
    </row>
    <row r="40" spans="1:21" ht="24" x14ac:dyDescent="0.2">
      <c r="A40" s="115"/>
      <c r="B40" s="109" t="s">
        <v>40</v>
      </c>
      <c r="C40" s="110" t="s">
        <v>37</v>
      </c>
      <c r="D40" s="110" t="s">
        <v>37</v>
      </c>
      <c r="E40" s="110" t="s">
        <v>37</v>
      </c>
      <c r="F40" s="110"/>
      <c r="G40" s="111"/>
      <c r="H40" s="111"/>
      <c r="I40" s="111"/>
      <c r="J40" s="112" t="s">
        <v>37</v>
      </c>
      <c r="K40" s="113" t="s">
        <v>37</v>
      </c>
      <c r="L40" s="114" t="s">
        <v>37</v>
      </c>
      <c r="M40" s="114" t="s">
        <v>37</v>
      </c>
      <c r="N40" s="114" t="s">
        <v>37</v>
      </c>
      <c r="O40" s="114" t="s">
        <v>37</v>
      </c>
      <c r="P40" s="114" t="s">
        <v>37</v>
      </c>
      <c r="Q40" s="47" t="s">
        <v>37</v>
      </c>
      <c r="R40" s="130" t="s">
        <v>37</v>
      </c>
    </row>
    <row r="41" spans="1:21" x14ac:dyDescent="0.2">
      <c r="A41" s="115"/>
      <c r="B41" s="109" t="s">
        <v>41</v>
      </c>
      <c r="C41" s="110" t="s">
        <v>37</v>
      </c>
      <c r="D41" s="110" t="s">
        <v>37</v>
      </c>
      <c r="E41" s="110" t="s">
        <v>37</v>
      </c>
      <c r="F41" s="110"/>
      <c r="G41" s="111"/>
      <c r="H41" s="111"/>
      <c r="I41" s="111"/>
      <c r="J41" s="112" t="s">
        <v>37</v>
      </c>
      <c r="K41" s="113" t="s">
        <v>37</v>
      </c>
      <c r="L41" s="114" t="s">
        <v>37</v>
      </c>
      <c r="M41" s="114" t="s">
        <v>37</v>
      </c>
      <c r="N41" s="114" t="s">
        <v>37</v>
      </c>
      <c r="O41" s="114" t="s">
        <v>37</v>
      </c>
      <c r="P41" s="114" t="s">
        <v>37</v>
      </c>
      <c r="Q41" s="47" t="s">
        <v>37</v>
      </c>
      <c r="R41" s="130" t="s">
        <v>37</v>
      </c>
    </row>
    <row r="42" spans="1:21" x14ac:dyDescent="0.2">
      <c r="A42" s="115"/>
      <c r="B42" s="109" t="s">
        <v>42</v>
      </c>
      <c r="C42" s="110" t="s">
        <v>37</v>
      </c>
      <c r="D42" s="110" t="s">
        <v>37</v>
      </c>
      <c r="E42" s="110" t="s">
        <v>37</v>
      </c>
      <c r="F42" s="110"/>
      <c r="G42" s="111"/>
      <c r="H42" s="111"/>
      <c r="I42" s="111"/>
      <c r="J42" s="112" t="s">
        <v>37</v>
      </c>
      <c r="K42" s="113" t="s">
        <v>37</v>
      </c>
      <c r="L42" s="114" t="s">
        <v>37</v>
      </c>
      <c r="M42" s="114" t="s">
        <v>37</v>
      </c>
      <c r="N42" s="114" t="s">
        <v>37</v>
      </c>
      <c r="O42" s="114" t="s">
        <v>37</v>
      </c>
      <c r="P42" s="114" t="s">
        <v>37</v>
      </c>
      <c r="Q42" s="47" t="s">
        <v>37</v>
      </c>
      <c r="R42" s="130" t="s">
        <v>37</v>
      </c>
    </row>
    <row r="43" spans="1:21" x14ac:dyDescent="0.2">
      <c r="A43" s="115"/>
      <c r="B43" s="109" t="s">
        <v>43</v>
      </c>
      <c r="C43" s="110" t="s">
        <v>37</v>
      </c>
      <c r="D43" s="110" t="s">
        <v>37</v>
      </c>
      <c r="E43" s="110" t="s">
        <v>37</v>
      </c>
      <c r="F43" s="110"/>
      <c r="G43" s="111">
        <v>40</v>
      </c>
      <c r="H43" s="111">
        <v>45</v>
      </c>
      <c r="I43" s="111"/>
      <c r="J43" s="112" t="s">
        <v>37</v>
      </c>
      <c r="K43" s="113" t="s">
        <v>37</v>
      </c>
      <c r="L43" s="114" t="s">
        <v>37</v>
      </c>
      <c r="M43" s="114" t="s">
        <v>37</v>
      </c>
      <c r="N43" s="114" t="s">
        <v>37</v>
      </c>
      <c r="O43" s="114" t="s">
        <v>37</v>
      </c>
      <c r="P43" s="114" t="s">
        <v>37</v>
      </c>
      <c r="Q43" s="47" t="s">
        <v>37</v>
      </c>
      <c r="R43" s="130" t="s">
        <v>37</v>
      </c>
    </row>
    <row r="44" spans="1:21" ht="66" customHeight="1" x14ac:dyDescent="0.2">
      <c r="A44" s="105" t="s">
        <v>818</v>
      </c>
      <c r="B44" s="116" t="s">
        <v>1113</v>
      </c>
      <c r="C44" s="101" t="s">
        <v>284</v>
      </c>
      <c r="D44" s="101">
        <v>7</v>
      </c>
      <c r="E44" s="101" t="s">
        <v>1770</v>
      </c>
      <c r="F44" s="102">
        <f>SUM(F45:F51)</f>
        <v>0</v>
      </c>
      <c r="G44" s="103">
        <f>SUM(G45:G51)</f>
        <v>130</v>
      </c>
      <c r="H44" s="103">
        <f>SUM(H45:H51)</f>
        <v>235</v>
      </c>
      <c r="I44" s="117">
        <f>SUM(I45:I51)</f>
        <v>235</v>
      </c>
      <c r="J44" s="118" t="s">
        <v>814</v>
      </c>
      <c r="K44" s="119" t="s">
        <v>819</v>
      </c>
      <c r="L44" s="106" t="s">
        <v>820</v>
      </c>
      <c r="M44" s="107" t="s">
        <v>683</v>
      </c>
      <c r="N44" s="134"/>
      <c r="O44" s="134"/>
      <c r="P44" s="134"/>
      <c r="Q44" s="49" t="s">
        <v>820</v>
      </c>
      <c r="R44" s="129" t="e">
        <f>(G44-F44)/F44</f>
        <v>#DIV/0!</v>
      </c>
      <c r="S44" s="330" t="s">
        <v>1793</v>
      </c>
      <c r="T44" s="331"/>
      <c r="U44" s="331"/>
    </row>
    <row r="45" spans="1:21" ht="24" x14ac:dyDescent="0.2">
      <c r="A45" s="108"/>
      <c r="B45" s="109" t="s">
        <v>36</v>
      </c>
      <c r="C45" s="110" t="s">
        <v>37</v>
      </c>
      <c r="D45" s="110" t="s">
        <v>37</v>
      </c>
      <c r="E45" s="110" t="s">
        <v>37</v>
      </c>
      <c r="F45" s="110"/>
      <c r="G45" s="111">
        <v>20</v>
      </c>
      <c r="H45" s="111">
        <v>35</v>
      </c>
      <c r="I45" s="111">
        <v>35</v>
      </c>
      <c r="J45" s="112" t="s">
        <v>37</v>
      </c>
      <c r="K45" s="113" t="s">
        <v>37</v>
      </c>
      <c r="L45" s="114" t="s">
        <v>37</v>
      </c>
      <c r="M45" s="114" t="s">
        <v>37</v>
      </c>
      <c r="N45" s="114" t="s">
        <v>37</v>
      </c>
      <c r="O45" s="114" t="s">
        <v>37</v>
      </c>
      <c r="P45" s="114" t="s">
        <v>37</v>
      </c>
      <c r="Q45" s="47" t="s">
        <v>37</v>
      </c>
      <c r="R45" s="130" t="s">
        <v>37</v>
      </c>
    </row>
    <row r="46" spans="1:21" ht="24" x14ac:dyDescent="0.2">
      <c r="A46" s="115"/>
      <c r="B46" s="109" t="s">
        <v>38</v>
      </c>
      <c r="C46" s="110" t="s">
        <v>37</v>
      </c>
      <c r="D46" s="110" t="s">
        <v>37</v>
      </c>
      <c r="E46" s="110" t="s">
        <v>37</v>
      </c>
      <c r="F46" s="110"/>
      <c r="G46" s="111"/>
      <c r="H46" s="111"/>
      <c r="I46" s="111"/>
      <c r="J46" s="112" t="s">
        <v>37</v>
      </c>
      <c r="K46" s="113" t="s">
        <v>37</v>
      </c>
      <c r="L46" s="114" t="s">
        <v>37</v>
      </c>
      <c r="M46" s="114" t="s">
        <v>37</v>
      </c>
      <c r="N46" s="114" t="s">
        <v>37</v>
      </c>
      <c r="O46" s="114" t="s">
        <v>37</v>
      </c>
      <c r="P46" s="114" t="s">
        <v>37</v>
      </c>
      <c r="Q46" s="47" t="s">
        <v>37</v>
      </c>
      <c r="R46" s="130" t="s">
        <v>37</v>
      </c>
    </row>
    <row r="47" spans="1:21" x14ac:dyDescent="0.2">
      <c r="A47" s="115"/>
      <c r="B47" s="109" t="s">
        <v>39</v>
      </c>
      <c r="C47" s="110" t="s">
        <v>37</v>
      </c>
      <c r="D47" s="110" t="s">
        <v>37</v>
      </c>
      <c r="E47" s="110" t="s">
        <v>37</v>
      </c>
      <c r="F47" s="110"/>
      <c r="G47" s="111"/>
      <c r="H47" s="111"/>
      <c r="I47" s="111"/>
      <c r="J47" s="112" t="s">
        <v>37</v>
      </c>
      <c r="K47" s="113" t="s">
        <v>37</v>
      </c>
      <c r="L47" s="114" t="s">
        <v>37</v>
      </c>
      <c r="M47" s="114" t="s">
        <v>37</v>
      </c>
      <c r="N47" s="114" t="s">
        <v>37</v>
      </c>
      <c r="O47" s="114" t="s">
        <v>37</v>
      </c>
      <c r="P47" s="114" t="s">
        <v>37</v>
      </c>
      <c r="Q47" s="47" t="s">
        <v>37</v>
      </c>
      <c r="R47" s="130" t="s">
        <v>37</v>
      </c>
      <c r="S47" s="143"/>
    </row>
    <row r="48" spans="1:21" ht="24" x14ac:dyDescent="0.2">
      <c r="A48" s="115"/>
      <c r="B48" s="109" t="s">
        <v>40</v>
      </c>
      <c r="C48" s="110" t="s">
        <v>37</v>
      </c>
      <c r="D48" s="110" t="s">
        <v>37</v>
      </c>
      <c r="E48" s="110" t="s">
        <v>37</v>
      </c>
      <c r="F48" s="110"/>
      <c r="G48" s="111"/>
      <c r="H48" s="111"/>
      <c r="I48" s="111"/>
      <c r="J48" s="112" t="s">
        <v>37</v>
      </c>
      <c r="K48" s="113" t="s">
        <v>37</v>
      </c>
      <c r="L48" s="114" t="s">
        <v>37</v>
      </c>
      <c r="M48" s="114" t="s">
        <v>37</v>
      </c>
      <c r="N48" s="114" t="s">
        <v>37</v>
      </c>
      <c r="O48" s="114" t="s">
        <v>37</v>
      </c>
      <c r="P48" s="114" t="s">
        <v>37</v>
      </c>
      <c r="Q48" s="47" t="s">
        <v>37</v>
      </c>
      <c r="R48" s="130" t="s">
        <v>37</v>
      </c>
    </row>
    <row r="49" spans="1:21" x14ac:dyDescent="0.2">
      <c r="A49" s="115"/>
      <c r="B49" s="109" t="s">
        <v>41</v>
      </c>
      <c r="C49" s="110" t="s">
        <v>37</v>
      </c>
      <c r="D49" s="110" t="s">
        <v>37</v>
      </c>
      <c r="E49" s="110" t="s">
        <v>37</v>
      </c>
      <c r="F49" s="110"/>
      <c r="G49" s="111"/>
      <c r="H49" s="111"/>
      <c r="I49" s="111"/>
      <c r="J49" s="112" t="s">
        <v>37</v>
      </c>
      <c r="K49" s="113" t="s">
        <v>37</v>
      </c>
      <c r="L49" s="114" t="s">
        <v>37</v>
      </c>
      <c r="M49" s="114" t="s">
        <v>37</v>
      </c>
      <c r="N49" s="114" t="s">
        <v>37</v>
      </c>
      <c r="O49" s="114" t="s">
        <v>37</v>
      </c>
      <c r="P49" s="114" t="s">
        <v>37</v>
      </c>
      <c r="Q49" s="47" t="s">
        <v>37</v>
      </c>
      <c r="R49" s="130" t="s">
        <v>37</v>
      </c>
    </row>
    <row r="50" spans="1:21" x14ac:dyDescent="0.2">
      <c r="A50" s="115"/>
      <c r="B50" s="109" t="s">
        <v>42</v>
      </c>
      <c r="C50" s="110" t="s">
        <v>37</v>
      </c>
      <c r="D50" s="110" t="s">
        <v>37</v>
      </c>
      <c r="E50" s="110" t="s">
        <v>37</v>
      </c>
      <c r="F50" s="110"/>
      <c r="G50" s="111"/>
      <c r="H50" s="111"/>
      <c r="I50" s="111"/>
      <c r="J50" s="112" t="s">
        <v>37</v>
      </c>
      <c r="K50" s="113" t="s">
        <v>37</v>
      </c>
      <c r="L50" s="114" t="s">
        <v>37</v>
      </c>
      <c r="M50" s="114" t="s">
        <v>37</v>
      </c>
      <c r="N50" s="114" t="s">
        <v>37</v>
      </c>
      <c r="O50" s="114" t="s">
        <v>37</v>
      </c>
      <c r="P50" s="114" t="s">
        <v>37</v>
      </c>
      <c r="Q50" s="47" t="s">
        <v>37</v>
      </c>
      <c r="R50" s="130" t="s">
        <v>37</v>
      </c>
    </row>
    <row r="51" spans="1:21" x14ac:dyDescent="0.2">
      <c r="A51" s="115"/>
      <c r="B51" s="109" t="s">
        <v>43</v>
      </c>
      <c r="C51" s="110" t="s">
        <v>37</v>
      </c>
      <c r="D51" s="110" t="s">
        <v>37</v>
      </c>
      <c r="E51" s="110" t="s">
        <v>37</v>
      </c>
      <c r="F51" s="110"/>
      <c r="G51" s="111">
        <v>110</v>
      </c>
      <c r="H51" s="111">
        <v>200</v>
      </c>
      <c r="I51" s="111">
        <v>200</v>
      </c>
      <c r="J51" s="112" t="s">
        <v>37</v>
      </c>
      <c r="K51" s="113" t="s">
        <v>37</v>
      </c>
      <c r="L51" s="114" t="s">
        <v>37</v>
      </c>
      <c r="M51" s="114" t="s">
        <v>37</v>
      </c>
      <c r="N51" s="114" t="s">
        <v>37</v>
      </c>
      <c r="O51" s="114" t="s">
        <v>37</v>
      </c>
      <c r="P51" s="114" t="s">
        <v>37</v>
      </c>
      <c r="Q51" s="47" t="s">
        <v>37</v>
      </c>
      <c r="R51" s="130" t="s">
        <v>37</v>
      </c>
    </row>
    <row r="52" spans="1:21" ht="51.75" customHeight="1" x14ac:dyDescent="0.2">
      <c r="A52" s="119" t="s">
        <v>821</v>
      </c>
      <c r="B52" s="116" t="s">
        <v>1114</v>
      </c>
      <c r="C52" s="101" t="s">
        <v>284</v>
      </c>
      <c r="D52" s="101">
        <v>7</v>
      </c>
      <c r="E52" s="101" t="s">
        <v>1771</v>
      </c>
      <c r="F52" s="102">
        <f>SUM(F53:F59)</f>
        <v>0</v>
      </c>
      <c r="G52" s="103">
        <f>SUM(G53:G59)</f>
        <v>0</v>
      </c>
      <c r="H52" s="103">
        <f>SUM(H53:H59)</f>
        <v>0</v>
      </c>
      <c r="I52" s="117">
        <f>SUM(I53:I59)</f>
        <v>10</v>
      </c>
      <c r="J52" s="118" t="s">
        <v>822</v>
      </c>
      <c r="K52" s="119" t="s">
        <v>823</v>
      </c>
      <c r="L52" s="106" t="s">
        <v>824</v>
      </c>
      <c r="M52" s="107" t="s">
        <v>44</v>
      </c>
      <c r="N52" s="134"/>
      <c r="O52" s="134"/>
      <c r="P52" s="134"/>
      <c r="Q52" s="49" t="s">
        <v>825</v>
      </c>
      <c r="R52" s="129" t="e">
        <f>(G52-F52)/F52</f>
        <v>#DIV/0!</v>
      </c>
      <c r="S52" s="330" t="s">
        <v>1092</v>
      </c>
      <c r="T52" s="331"/>
      <c r="U52" s="331"/>
    </row>
    <row r="53" spans="1:21" ht="24" x14ac:dyDescent="0.2">
      <c r="A53" s="108"/>
      <c r="B53" s="109" t="s">
        <v>36</v>
      </c>
      <c r="C53" s="110" t="s">
        <v>37</v>
      </c>
      <c r="D53" s="110" t="s">
        <v>37</v>
      </c>
      <c r="E53" s="110" t="s">
        <v>37</v>
      </c>
      <c r="F53" s="110"/>
      <c r="G53" s="111"/>
      <c r="H53" s="111"/>
      <c r="I53" s="111">
        <v>1.5</v>
      </c>
      <c r="J53" s="112" t="s">
        <v>37</v>
      </c>
      <c r="K53" s="113" t="s">
        <v>37</v>
      </c>
      <c r="L53" s="114" t="s">
        <v>37</v>
      </c>
      <c r="M53" s="114" t="s">
        <v>37</v>
      </c>
      <c r="N53" s="114" t="s">
        <v>37</v>
      </c>
      <c r="O53" s="114" t="s">
        <v>37</v>
      </c>
      <c r="P53" s="114" t="s">
        <v>37</v>
      </c>
      <c r="Q53" s="47" t="s">
        <v>37</v>
      </c>
      <c r="R53" s="130" t="s">
        <v>37</v>
      </c>
    </row>
    <row r="54" spans="1:21" ht="24" x14ac:dyDescent="0.2">
      <c r="A54" s="115"/>
      <c r="B54" s="109" t="s">
        <v>38</v>
      </c>
      <c r="C54" s="110" t="s">
        <v>37</v>
      </c>
      <c r="D54" s="110" t="s">
        <v>37</v>
      </c>
      <c r="E54" s="110" t="s">
        <v>37</v>
      </c>
      <c r="F54" s="110"/>
      <c r="G54" s="111"/>
      <c r="H54" s="111"/>
      <c r="I54" s="111"/>
      <c r="J54" s="112" t="s">
        <v>37</v>
      </c>
      <c r="K54" s="113" t="s">
        <v>37</v>
      </c>
      <c r="L54" s="114" t="s">
        <v>37</v>
      </c>
      <c r="M54" s="114" t="s">
        <v>37</v>
      </c>
      <c r="N54" s="114" t="s">
        <v>37</v>
      </c>
      <c r="O54" s="114" t="s">
        <v>37</v>
      </c>
      <c r="P54" s="114" t="s">
        <v>37</v>
      </c>
      <c r="Q54" s="47" t="s">
        <v>37</v>
      </c>
      <c r="R54" s="130" t="s">
        <v>37</v>
      </c>
    </row>
    <row r="55" spans="1:21" x14ac:dyDescent="0.2">
      <c r="A55" s="115"/>
      <c r="B55" s="109" t="s">
        <v>39</v>
      </c>
      <c r="C55" s="110" t="s">
        <v>37</v>
      </c>
      <c r="D55" s="110" t="s">
        <v>37</v>
      </c>
      <c r="E55" s="110" t="s">
        <v>37</v>
      </c>
      <c r="F55" s="110"/>
      <c r="G55" s="111"/>
      <c r="H55" s="111"/>
      <c r="I55" s="111"/>
      <c r="J55" s="112" t="s">
        <v>37</v>
      </c>
      <c r="K55" s="113" t="s">
        <v>37</v>
      </c>
      <c r="L55" s="114" t="s">
        <v>37</v>
      </c>
      <c r="M55" s="114" t="s">
        <v>37</v>
      </c>
      <c r="N55" s="114" t="s">
        <v>37</v>
      </c>
      <c r="O55" s="114" t="s">
        <v>37</v>
      </c>
      <c r="P55" s="114" t="s">
        <v>37</v>
      </c>
      <c r="Q55" s="47" t="s">
        <v>37</v>
      </c>
      <c r="R55" s="130" t="s">
        <v>37</v>
      </c>
      <c r="S55" s="143"/>
    </row>
    <row r="56" spans="1:21" ht="24" x14ac:dyDescent="0.2">
      <c r="A56" s="115"/>
      <c r="B56" s="109" t="s">
        <v>40</v>
      </c>
      <c r="C56" s="110" t="s">
        <v>37</v>
      </c>
      <c r="D56" s="110" t="s">
        <v>37</v>
      </c>
      <c r="E56" s="110" t="s">
        <v>37</v>
      </c>
      <c r="F56" s="110"/>
      <c r="G56" s="111"/>
      <c r="H56" s="111"/>
      <c r="I56" s="111"/>
      <c r="J56" s="112" t="s">
        <v>37</v>
      </c>
      <c r="K56" s="113" t="s">
        <v>37</v>
      </c>
      <c r="L56" s="114" t="s">
        <v>37</v>
      </c>
      <c r="M56" s="114" t="s">
        <v>37</v>
      </c>
      <c r="N56" s="114" t="s">
        <v>37</v>
      </c>
      <c r="O56" s="114" t="s">
        <v>37</v>
      </c>
      <c r="P56" s="114" t="s">
        <v>37</v>
      </c>
      <c r="Q56" s="47" t="s">
        <v>37</v>
      </c>
      <c r="R56" s="130" t="s">
        <v>37</v>
      </c>
    </row>
    <row r="57" spans="1:21" x14ac:dyDescent="0.2">
      <c r="A57" s="115"/>
      <c r="B57" s="109" t="s">
        <v>41</v>
      </c>
      <c r="C57" s="110" t="s">
        <v>37</v>
      </c>
      <c r="D57" s="110" t="s">
        <v>37</v>
      </c>
      <c r="E57" s="110" t="s">
        <v>37</v>
      </c>
      <c r="F57" s="110"/>
      <c r="G57" s="111"/>
      <c r="H57" s="111"/>
      <c r="I57" s="111"/>
      <c r="J57" s="112" t="s">
        <v>37</v>
      </c>
      <c r="K57" s="113" t="s">
        <v>37</v>
      </c>
      <c r="L57" s="114" t="s">
        <v>37</v>
      </c>
      <c r="M57" s="114" t="s">
        <v>37</v>
      </c>
      <c r="N57" s="114" t="s">
        <v>37</v>
      </c>
      <c r="O57" s="114" t="s">
        <v>37</v>
      </c>
      <c r="P57" s="114" t="s">
        <v>37</v>
      </c>
      <c r="Q57" s="47" t="s">
        <v>37</v>
      </c>
      <c r="R57" s="130" t="s">
        <v>37</v>
      </c>
    </row>
    <row r="58" spans="1:21" x14ac:dyDescent="0.2">
      <c r="A58" s="115"/>
      <c r="B58" s="109" t="s">
        <v>42</v>
      </c>
      <c r="C58" s="110" t="s">
        <v>37</v>
      </c>
      <c r="D58" s="110" t="s">
        <v>37</v>
      </c>
      <c r="E58" s="110" t="s">
        <v>37</v>
      </c>
      <c r="F58" s="110"/>
      <c r="G58" s="111"/>
      <c r="H58" s="111"/>
      <c r="I58" s="111"/>
      <c r="J58" s="112" t="s">
        <v>37</v>
      </c>
      <c r="K58" s="113" t="s">
        <v>37</v>
      </c>
      <c r="L58" s="114" t="s">
        <v>37</v>
      </c>
      <c r="M58" s="114" t="s">
        <v>37</v>
      </c>
      <c r="N58" s="114" t="s">
        <v>37</v>
      </c>
      <c r="O58" s="114" t="s">
        <v>37</v>
      </c>
      <c r="P58" s="114" t="s">
        <v>37</v>
      </c>
      <c r="Q58" s="47" t="s">
        <v>37</v>
      </c>
      <c r="R58" s="130" t="s">
        <v>37</v>
      </c>
    </row>
    <row r="59" spans="1:21" x14ac:dyDescent="0.2">
      <c r="A59" s="115"/>
      <c r="B59" s="109" t="s">
        <v>43</v>
      </c>
      <c r="C59" s="110" t="s">
        <v>37</v>
      </c>
      <c r="D59" s="110" t="s">
        <v>37</v>
      </c>
      <c r="E59" s="110" t="s">
        <v>37</v>
      </c>
      <c r="F59" s="110"/>
      <c r="G59" s="111"/>
      <c r="H59" s="111"/>
      <c r="I59" s="111">
        <v>8.5</v>
      </c>
      <c r="J59" s="112" t="s">
        <v>37</v>
      </c>
      <c r="K59" s="113" t="s">
        <v>37</v>
      </c>
      <c r="L59" s="114" t="s">
        <v>37</v>
      </c>
      <c r="M59" s="114" t="s">
        <v>37</v>
      </c>
      <c r="N59" s="114" t="s">
        <v>37</v>
      </c>
      <c r="O59" s="114" t="s">
        <v>37</v>
      </c>
      <c r="P59" s="114" t="s">
        <v>37</v>
      </c>
      <c r="Q59" s="47" t="s">
        <v>37</v>
      </c>
      <c r="R59" s="130" t="s">
        <v>37</v>
      </c>
    </row>
    <row r="60" spans="1:21" ht="84" x14ac:dyDescent="0.2">
      <c r="A60" s="105" t="s">
        <v>826</v>
      </c>
      <c r="B60" s="116" t="s">
        <v>1115</v>
      </c>
      <c r="C60" s="101" t="s">
        <v>284</v>
      </c>
      <c r="D60" s="101">
        <v>7</v>
      </c>
      <c r="E60" s="101" t="s">
        <v>1769</v>
      </c>
      <c r="F60" s="102">
        <f>SUM(F61:F67)</f>
        <v>0</v>
      </c>
      <c r="G60" s="103">
        <f>SUM(G61:G67)</f>
        <v>0</v>
      </c>
      <c r="H60" s="103">
        <f>SUM(H61:H67)</f>
        <v>0</v>
      </c>
      <c r="I60" s="117">
        <f>SUM(I61:I67)</f>
        <v>30</v>
      </c>
      <c r="J60" s="118" t="s">
        <v>827</v>
      </c>
      <c r="K60" s="119" t="s">
        <v>828</v>
      </c>
      <c r="L60" s="106" t="s">
        <v>829</v>
      </c>
      <c r="M60" s="107" t="s">
        <v>802</v>
      </c>
      <c r="N60" s="134"/>
      <c r="O60" s="134"/>
      <c r="P60" s="134"/>
      <c r="Q60" s="49" t="s">
        <v>830</v>
      </c>
      <c r="R60" s="129" t="e">
        <f>(G60-F60)/F60</f>
        <v>#DIV/0!</v>
      </c>
      <c r="S60" s="330" t="s">
        <v>1085</v>
      </c>
      <c r="T60" s="331"/>
      <c r="U60" s="331"/>
    </row>
    <row r="61" spans="1:21" ht="24" x14ac:dyDescent="0.2">
      <c r="A61" s="108"/>
      <c r="B61" s="109" t="s">
        <v>36</v>
      </c>
      <c r="C61" s="110" t="s">
        <v>37</v>
      </c>
      <c r="D61" s="110" t="s">
        <v>37</v>
      </c>
      <c r="E61" s="110" t="s">
        <v>37</v>
      </c>
      <c r="F61" s="110"/>
      <c r="G61" s="111"/>
      <c r="H61" s="111"/>
      <c r="I61" s="111">
        <v>4.5</v>
      </c>
      <c r="J61" s="112" t="s">
        <v>37</v>
      </c>
      <c r="K61" s="113" t="s">
        <v>37</v>
      </c>
      <c r="L61" s="114" t="s">
        <v>37</v>
      </c>
      <c r="M61" s="114" t="s">
        <v>37</v>
      </c>
      <c r="N61" s="114" t="s">
        <v>37</v>
      </c>
      <c r="O61" s="114" t="s">
        <v>37</v>
      </c>
      <c r="P61" s="114" t="s">
        <v>37</v>
      </c>
      <c r="Q61" s="47" t="s">
        <v>37</v>
      </c>
      <c r="R61" s="130" t="s">
        <v>37</v>
      </c>
      <c r="S61" s="142"/>
    </row>
    <row r="62" spans="1:21" ht="24" x14ac:dyDescent="0.2">
      <c r="A62" s="115"/>
      <c r="B62" s="109" t="s">
        <v>38</v>
      </c>
      <c r="C62" s="110" t="s">
        <v>37</v>
      </c>
      <c r="D62" s="110" t="s">
        <v>37</v>
      </c>
      <c r="E62" s="110" t="s">
        <v>37</v>
      </c>
      <c r="F62" s="110"/>
      <c r="G62" s="111"/>
      <c r="H62" s="111"/>
      <c r="I62" s="111"/>
      <c r="J62" s="112" t="s">
        <v>37</v>
      </c>
      <c r="K62" s="113" t="s">
        <v>37</v>
      </c>
      <c r="L62" s="114" t="s">
        <v>37</v>
      </c>
      <c r="M62" s="114" t="s">
        <v>37</v>
      </c>
      <c r="N62" s="114" t="s">
        <v>37</v>
      </c>
      <c r="O62" s="114" t="s">
        <v>37</v>
      </c>
      <c r="P62" s="114" t="s">
        <v>37</v>
      </c>
      <c r="Q62" s="47" t="s">
        <v>37</v>
      </c>
      <c r="R62" s="130" t="s">
        <v>37</v>
      </c>
      <c r="S62" s="143"/>
    </row>
    <row r="63" spans="1:21" x14ac:dyDescent="0.2">
      <c r="A63" s="115"/>
      <c r="B63" s="109" t="s">
        <v>39</v>
      </c>
      <c r="C63" s="110" t="s">
        <v>37</v>
      </c>
      <c r="D63" s="110" t="s">
        <v>37</v>
      </c>
      <c r="E63" s="110" t="s">
        <v>37</v>
      </c>
      <c r="F63" s="110"/>
      <c r="G63" s="111"/>
      <c r="H63" s="111"/>
      <c r="I63" s="111"/>
      <c r="J63" s="112" t="s">
        <v>37</v>
      </c>
      <c r="K63" s="113" t="s">
        <v>37</v>
      </c>
      <c r="L63" s="114" t="s">
        <v>37</v>
      </c>
      <c r="M63" s="114" t="s">
        <v>37</v>
      </c>
      <c r="N63" s="114" t="s">
        <v>37</v>
      </c>
      <c r="O63" s="114" t="s">
        <v>37</v>
      </c>
      <c r="P63" s="114" t="s">
        <v>37</v>
      </c>
      <c r="Q63" s="47" t="s">
        <v>37</v>
      </c>
      <c r="R63" s="130" t="s">
        <v>37</v>
      </c>
      <c r="S63" s="143"/>
    </row>
    <row r="64" spans="1:21" ht="24" x14ac:dyDescent="0.2">
      <c r="A64" s="115"/>
      <c r="B64" s="109" t="s">
        <v>40</v>
      </c>
      <c r="C64" s="110" t="s">
        <v>37</v>
      </c>
      <c r="D64" s="110" t="s">
        <v>37</v>
      </c>
      <c r="E64" s="110" t="s">
        <v>37</v>
      </c>
      <c r="F64" s="110"/>
      <c r="G64" s="111"/>
      <c r="H64" s="111"/>
      <c r="I64" s="111"/>
      <c r="J64" s="112" t="s">
        <v>37</v>
      </c>
      <c r="K64" s="113" t="s">
        <v>37</v>
      </c>
      <c r="L64" s="114" t="s">
        <v>37</v>
      </c>
      <c r="M64" s="114" t="s">
        <v>37</v>
      </c>
      <c r="N64" s="114" t="s">
        <v>37</v>
      </c>
      <c r="O64" s="114" t="s">
        <v>37</v>
      </c>
      <c r="P64" s="114" t="s">
        <v>37</v>
      </c>
      <c r="Q64" s="47" t="s">
        <v>37</v>
      </c>
      <c r="R64" s="130" t="s">
        <v>37</v>
      </c>
    </row>
    <row r="65" spans="1:23" x14ac:dyDescent="0.2">
      <c r="A65" s="115"/>
      <c r="B65" s="109" t="s">
        <v>41</v>
      </c>
      <c r="C65" s="110" t="s">
        <v>37</v>
      </c>
      <c r="D65" s="110" t="s">
        <v>37</v>
      </c>
      <c r="E65" s="110" t="s">
        <v>37</v>
      </c>
      <c r="F65" s="110"/>
      <c r="G65" s="111"/>
      <c r="H65" s="111"/>
      <c r="I65" s="111"/>
      <c r="J65" s="112" t="s">
        <v>37</v>
      </c>
      <c r="K65" s="113" t="s">
        <v>37</v>
      </c>
      <c r="L65" s="114" t="s">
        <v>37</v>
      </c>
      <c r="M65" s="114" t="s">
        <v>37</v>
      </c>
      <c r="N65" s="114" t="s">
        <v>37</v>
      </c>
      <c r="O65" s="114" t="s">
        <v>37</v>
      </c>
      <c r="P65" s="114" t="s">
        <v>37</v>
      </c>
      <c r="Q65" s="47" t="s">
        <v>37</v>
      </c>
      <c r="R65" s="130" t="s">
        <v>37</v>
      </c>
    </row>
    <row r="66" spans="1:23" x14ac:dyDescent="0.2">
      <c r="A66" s="115"/>
      <c r="B66" s="109" t="s">
        <v>42</v>
      </c>
      <c r="C66" s="110" t="s">
        <v>37</v>
      </c>
      <c r="D66" s="110" t="s">
        <v>37</v>
      </c>
      <c r="E66" s="110" t="s">
        <v>37</v>
      </c>
      <c r="F66" s="110"/>
      <c r="G66" s="111"/>
      <c r="H66" s="111"/>
      <c r="I66" s="111"/>
      <c r="J66" s="112" t="s">
        <v>37</v>
      </c>
      <c r="K66" s="113" t="s">
        <v>37</v>
      </c>
      <c r="L66" s="114" t="s">
        <v>37</v>
      </c>
      <c r="M66" s="114" t="s">
        <v>37</v>
      </c>
      <c r="N66" s="114" t="s">
        <v>37</v>
      </c>
      <c r="O66" s="114" t="s">
        <v>37</v>
      </c>
      <c r="P66" s="114" t="s">
        <v>37</v>
      </c>
      <c r="Q66" s="47" t="s">
        <v>37</v>
      </c>
      <c r="R66" s="130" t="s">
        <v>37</v>
      </c>
    </row>
    <row r="67" spans="1:23" x14ac:dyDescent="0.2">
      <c r="A67" s="115"/>
      <c r="B67" s="109" t="s">
        <v>43</v>
      </c>
      <c r="C67" s="110" t="s">
        <v>37</v>
      </c>
      <c r="D67" s="110" t="s">
        <v>37</v>
      </c>
      <c r="E67" s="110" t="s">
        <v>37</v>
      </c>
      <c r="F67" s="110"/>
      <c r="G67" s="111"/>
      <c r="H67" s="111"/>
      <c r="I67" s="111">
        <v>25.5</v>
      </c>
      <c r="J67" s="112" t="s">
        <v>37</v>
      </c>
      <c r="K67" s="113" t="s">
        <v>37</v>
      </c>
      <c r="L67" s="114" t="s">
        <v>37</v>
      </c>
      <c r="M67" s="114" t="s">
        <v>37</v>
      </c>
      <c r="N67" s="114" t="s">
        <v>37</v>
      </c>
      <c r="O67" s="114" t="s">
        <v>37</v>
      </c>
      <c r="P67" s="114" t="s">
        <v>37</v>
      </c>
      <c r="Q67" s="47" t="s">
        <v>37</v>
      </c>
      <c r="R67" s="130" t="s">
        <v>37</v>
      </c>
    </row>
    <row r="68" spans="1:23" ht="54" customHeight="1" x14ac:dyDescent="0.2">
      <c r="A68" s="105" t="s">
        <v>1475</v>
      </c>
      <c r="B68" s="116" t="s">
        <v>1352</v>
      </c>
      <c r="C68" s="101" t="s">
        <v>150</v>
      </c>
      <c r="D68" s="101">
        <v>1</v>
      </c>
      <c r="E68" s="101" t="s">
        <v>151</v>
      </c>
      <c r="F68" s="102">
        <f>SUM(F69:F75)</f>
        <v>400</v>
      </c>
      <c r="G68" s="103">
        <f>SUM(G69:G75)</f>
        <v>400</v>
      </c>
      <c r="H68" s="103">
        <f>SUM(H69:H75)</f>
        <v>400</v>
      </c>
      <c r="I68" s="117">
        <f>SUM(I69:I75)</f>
        <v>400</v>
      </c>
      <c r="J68" s="118" t="s">
        <v>21</v>
      </c>
      <c r="K68" s="119" t="s">
        <v>1597</v>
      </c>
      <c r="L68" s="106" t="s">
        <v>1354</v>
      </c>
      <c r="M68" s="107" t="s">
        <v>44</v>
      </c>
      <c r="N68" s="317">
        <v>1</v>
      </c>
      <c r="O68" s="317">
        <v>1</v>
      </c>
      <c r="P68" s="317">
        <v>1</v>
      </c>
      <c r="Q68" s="51" t="s">
        <v>21</v>
      </c>
      <c r="R68" s="129">
        <f>(G68-F68)/F68</f>
        <v>0</v>
      </c>
      <c r="S68" s="330" t="s">
        <v>1794</v>
      </c>
      <c r="T68" s="331"/>
      <c r="U68" s="331"/>
      <c r="V68" s="331"/>
      <c r="W68" s="331"/>
    </row>
    <row r="69" spans="1:23" ht="24" x14ac:dyDescent="0.2">
      <c r="A69" s="108"/>
      <c r="B69" s="109" t="s">
        <v>36</v>
      </c>
      <c r="C69" s="110" t="s">
        <v>37</v>
      </c>
      <c r="D69" s="110" t="s">
        <v>37</v>
      </c>
      <c r="E69" s="110" t="s">
        <v>37</v>
      </c>
      <c r="F69" s="110">
        <v>400</v>
      </c>
      <c r="G69" s="111">
        <v>400</v>
      </c>
      <c r="H69" s="111">
        <v>400</v>
      </c>
      <c r="I69" s="111">
        <v>400</v>
      </c>
      <c r="J69" s="112" t="s">
        <v>37</v>
      </c>
      <c r="K69" s="113" t="s">
        <v>37</v>
      </c>
      <c r="L69" s="114" t="s">
        <v>37</v>
      </c>
      <c r="M69" s="114" t="s">
        <v>37</v>
      </c>
      <c r="N69" s="114" t="s">
        <v>37</v>
      </c>
      <c r="O69" s="114" t="s">
        <v>37</v>
      </c>
      <c r="P69" s="114" t="s">
        <v>37</v>
      </c>
      <c r="Q69" s="47" t="s">
        <v>37</v>
      </c>
      <c r="R69" s="130" t="s">
        <v>37</v>
      </c>
      <c r="S69" s="412"/>
      <c r="T69" s="413"/>
      <c r="U69" s="413"/>
    </row>
    <row r="70" spans="1:23" ht="24" x14ac:dyDescent="0.2">
      <c r="A70" s="115"/>
      <c r="B70" s="109" t="s">
        <v>38</v>
      </c>
      <c r="C70" s="110" t="s">
        <v>37</v>
      </c>
      <c r="D70" s="110" t="s">
        <v>37</v>
      </c>
      <c r="E70" s="110" t="s">
        <v>37</v>
      </c>
      <c r="F70" s="110"/>
      <c r="G70" s="111"/>
      <c r="H70" s="111"/>
      <c r="I70" s="111" t="s">
        <v>1695</v>
      </c>
      <c r="J70" s="112" t="s">
        <v>37</v>
      </c>
      <c r="K70" s="113" t="s">
        <v>37</v>
      </c>
      <c r="L70" s="114" t="s">
        <v>37</v>
      </c>
      <c r="M70" s="114" t="s">
        <v>37</v>
      </c>
      <c r="N70" s="114" t="s">
        <v>37</v>
      </c>
      <c r="O70" s="114" t="s">
        <v>37</v>
      </c>
      <c r="P70" s="114" t="s">
        <v>37</v>
      </c>
      <c r="Q70" s="47" t="s">
        <v>37</v>
      </c>
      <c r="R70" s="130" t="s">
        <v>37</v>
      </c>
      <c r="S70" s="412"/>
      <c r="T70" s="413"/>
      <c r="U70" s="413"/>
    </row>
    <row r="71" spans="1:23" x14ac:dyDescent="0.2">
      <c r="A71" s="115"/>
      <c r="B71" s="109" t="s">
        <v>39</v>
      </c>
      <c r="C71" s="110" t="s">
        <v>37</v>
      </c>
      <c r="D71" s="110" t="s">
        <v>37</v>
      </c>
      <c r="E71" s="110" t="s">
        <v>37</v>
      </c>
      <c r="F71" s="110"/>
      <c r="G71" s="111"/>
      <c r="H71" s="111"/>
      <c r="I71" s="111"/>
      <c r="J71" s="112" t="s">
        <v>37</v>
      </c>
      <c r="K71" s="113" t="s">
        <v>37</v>
      </c>
      <c r="L71" s="114" t="s">
        <v>37</v>
      </c>
      <c r="M71" s="114" t="s">
        <v>37</v>
      </c>
      <c r="N71" s="114" t="s">
        <v>37</v>
      </c>
      <c r="O71" s="114" t="s">
        <v>37</v>
      </c>
      <c r="P71" s="114" t="s">
        <v>37</v>
      </c>
      <c r="Q71" s="47" t="s">
        <v>37</v>
      </c>
      <c r="R71" s="130" t="s">
        <v>37</v>
      </c>
    </row>
    <row r="72" spans="1:23" ht="24" x14ac:dyDescent="0.2">
      <c r="A72" s="115"/>
      <c r="B72" s="109" t="s">
        <v>40</v>
      </c>
      <c r="C72" s="110" t="s">
        <v>37</v>
      </c>
      <c r="D72" s="110" t="s">
        <v>37</v>
      </c>
      <c r="E72" s="110" t="s">
        <v>37</v>
      </c>
      <c r="F72" s="110"/>
      <c r="G72" s="111"/>
      <c r="H72" s="111"/>
      <c r="I72" s="111"/>
      <c r="J72" s="112" t="s">
        <v>37</v>
      </c>
      <c r="K72" s="113" t="s">
        <v>37</v>
      </c>
      <c r="L72" s="114" t="s">
        <v>37</v>
      </c>
      <c r="M72" s="114" t="s">
        <v>37</v>
      </c>
      <c r="N72" s="114" t="s">
        <v>37</v>
      </c>
      <c r="O72" s="114" t="s">
        <v>37</v>
      </c>
      <c r="P72" s="114" t="s">
        <v>37</v>
      </c>
      <c r="Q72" s="47" t="s">
        <v>37</v>
      </c>
      <c r="R72" s="130" t="s">
        <v>37</v>
      </c>
    </row>
    <row r="73" spans="1:23" x14ac:dyDescent="0.2">
      <c r="A73" s="115"/>
      <c r="B73" s="109" t="s">
        <v>41</v>
      </c>
      <c r="C73" s="110" t="s">
        <v>37</v>
      </c>
      <c r="D73" s="110" t="s">
        <v>37</v>
      </c>
      <c r="E73" s="110" t="s">
        <v>37</v>
      </c>
      <c r="F73" s="110"/>
      <c r="G73" s="111"/>
      <c r="H73" s="111"/>
      <c r="I73" s="111"/>
      <c r="J73" s="112" t="s">
        <v>37</v>
      </c>
      <c r="K73" s="113" t="s">
        <v>37</v>
      </c>
      <c r="L73" s="114" t="s">
        <v>37</v>
      </c>
      <c r="M73" s="114" t="s">
        <v>37</v>
      </c>
      <c r="N73" s="114" t="s">
        <v>37</v>
      </c>
      <c r="O73" s="114" t="s">
        <v>37</v>
      </c>
      <c r="P73" s="114" t="s">
        <v>37</v>
      </c>
      <c r="Q73" s="47" t="s">
        <v>37</v>
      </c>
      <c r="R73" s="130" t="s">
        <v>37</v>
      </c>
    </row>
    <row r="74" spans="1:23" x14ac:dyDescent="0.2">
      <c r="A74" s="115"/>
      <c r="B74" s="109" t="s">
        <v>42</v>
      </c>
      <c r="C74" s="110" t="s">
        <v>37</v>
      </c>
      <c r="D74" s="110" t="s">
        <v>37</v>
      </c>
      <c r="E74" s="110" t="s">
        <v>37</v>
      </c>
      <c r="F74" s="110"/>
      <c r="G74" s="111"/>
      <c r="H74" s="111"/>
      <c r="I74" s="111"/>
      <c r="J74" s="112" t="s">
        <v>37</v>
      </c>
      <c r="K74" s="113" t="s">
        <v>37</v>
      </c>
      <c r="L74" s="114" t="s">
        <v>37</v>
      </c>
      <c r="M74" s="114" t="s">
        <v>37</v>
      </c>
      <c r="N74" s="114" t="s">
        <v>37</v>
      </c>
      <c r="O74" s="114" t="s">
        <v>37</v>
      </c>
      <c r="P74" s="114" t="s">
        <v>37</v>
      </c>
      <c r="Q74" s="47" t="s">
        <v>37</v>
      </c>
      <c r="R74" s="130" t="s">
        <v>37</v>
      </c>
    </row>
    <row r="75" spans="1:23" x14ac:dyDescent="0.2">
      <c r="A75" s="115"/>
      <c r="B75" s="109" t="s">
        <v>43</v>
      </c>
      <c r="C75" s="110" t="s">
        <v>37</v>
      </c>
      <c r="D75" s="110" t="s">
        <v>37</v>
      </c>
      <c r="E75" s="110" t="s">
        <v>37</v>
      </c>
      <c r="F75" s="110"/>
      <c r="G75" s="111"/>
      <c r="H75" s="111"/>
      <c r="I75" s="111"/>
      <c r="J75" s="112" t="s">
        <v>37</v>
      </c>
      <c r="K75" s="113" t="s">
        <v>37</v>
      </c>
      <c r="L75" s="114" t="s">
        <v>37</v>
      </c>
      <c r="M75" s="114" t="s">
        <v>37</v>
      </c>
      <c r="N75" s="114" t="s">
        <v>37</v>
      </c>
      <c r="O75" s="114" t="s">
        <v>37</v>
      </c>
      <c r="P75" s="114" t="s">
        <v>37</v>
      </c>
      <c r="Q75" s="47" t="s">
        <v>37</v>
      </c>
      <c r="R75" s="130" t="s">
        <v>37</v>
      </c>
    </row>
    <row r="76" spans="1:23" ht="54" customHeight="1" x14ac:dyDescent="0.2">
      <c r="A76" s="358" t="s">
        <v>831</v>
      </c>
      <c r="B76" s="360" t="s">
        <v>832</v>
      </c>
      <c r="C76" s="89"/>
      <c r="D76" s="89"/>
      <c r="E76" s="90"/>
      <c r="F76" s="362">
        <f>F78+F88</f>
        <v>0</v>
      </c>
      <c r="G76" s="336">
        <f>G78+G88</f>
        <v>100</v>
      </c>
      <c r="H76" s="336">
        <f t="shared" ref="H76:I76" si="0">H78+H88</f>
        <v>1034</v>
      </c>
      <c r="I76" s="336">
        <f t="shared" si="0"/>
        <v>3817.8</v>
      </c>
      <c r="J76" s="338" t="s">
        <v>21</v>
      </c>
      <c r="K76" s="94" t="s">
        <v>833</v>
      </c>
      <c r="L76" s="95" t="s">
        <v>834</v>
      </c>
      <c r="M76" s="96" t="s">
        <v>26</v>
      </c>
      <c r="N76" s="151">
        <v>76.5</v>
      </c>
      <c r="O76" s="151">
        <v>77</v>
      </c>
      <c r="P76" s="151">
        <v>78</v>
      </c>
      <c r="Q76" s="69" t="s">
        <v>835</v>
      </c>
      <c r="R76" s="340" t="s">
        <v>21</v>
      </c>
    </row>
    <row r="77" spans="1:23" ht="24" customHeight="1" x14ac:dyDescent="0.2">
      <c r="A77" s="359"/>
      <c r="B77" s="361"/>
      <c r="C77" s="89"/>
      <c r="D77" s="89"/>
      <c r="E77" s="90"/>
      <c r="F77" s="386"/>
      <c r="G77" s="382"/>
      <c r="H77" s="382"/>
      <c r="I77" s="382"/>
      <c r="J77" s="339"/>
      <c r="K77" s="94" t="s">
        <v>836</v>
      </c>
      <c r="L77" s="97" t="s">
        <v>837</v>
      </c>
      <c r="M77" s="96" t="s">
        <v>26</v>
      </c>
      <c r="N77" s="312">
        <v>48</v>
      </c>
      <c r="O77" s="312">
        <v>49</v>
      </c>
      <c r="P77" s="312">
        <v>50</v>
      </c>
      <c r="Q77" s="45" t="s">
        <v>838</v>
      </c>
      <c r="R77" s="341"/>
    </row>
    <row r="78" spans="1:23" ht="36" x14ac:dyDescent="0.2">
      <c r="A78" s="392" t="s">
        <v>1088</v>
      </c>
      <c r="B78" s="349" t="s">
        <v>1116</v>
      </c>
      <c r="C78" s="352" t="s">
        <v>284</v>
      </c>
      <c r="D78" s="352" t="s">
        <v>1087</v>
      </c>
      <c r="E78" s="431" t="s">
        <v>45</v>
      </c>
      <c r="F78" s="389">
        <f>SUM(F81:F87)</f>
        <v>0</v>
      </c>
      <c r="G78" s="346">
        <f>SUM(G81:G87)</f>
        <v>0</v>
      </c>
      <c r="H78" s="346">
        <f>SUM(H81:H87)</f>
        <v>934</v>
      </c>
      <c r="I78" s="346">
        <f>SUM(I81:I87)</f>
        <v>3737</v>
      </c>
      <c r="J78" s="483" t="s">
        <v>846</v>
      </c>
      <c r="K78" s="105" t="s">
        <v>842</v>
      </c>
      <c r="L78" s="106" t="s">
        <v>847</v>
      </c>
      <c r="M78" s="106" t="s">
        <v>802</v>
      </c>
      <c r="N78" s="134"/>
      <c r="O78" s="134"/>
      <c r="P78" s="134"/>
      <c r="Q78" s="70" t="s">
        <v>848</v>
      </c>
      <c r="R78" s="340" t="e">
        <f>(G78-F78)/F78</f>
        <v>#DIV/0!</v>
      </c>
      <c r="S78" s="330" t="s">
        <v>1795</v>
      </c>
      <c r="T78" s="331"/>
      <c r="U78" s="331"/>
    </row>
    <row r="79" spans="1:23" ht="36" x14ac:dyDescent="0.2">
      <c r="A79" s="393"/>
      <c r="B79" s="350"/>
      <c r="C79" s="353"/>
      <c r="D79" s="353"/>
      <c r="E79" s="472"/>
      <c r="F79" s="390"/>
      <c r="G79" s="347"/>
      <c r="H79" s="347"/>
      <c r="I79" s="347"/>
      <c r="J79" s="490"/>
      <c r="K79" s="105" t="s">
        <v>1089</v>
      </c>
      <c r="L79" s="106" t="s">
        <v>849</v>
      </c>
      <c r="M79" s="106" t="s">
        <v>802</v>
      </c>
      <c r="N79" s="134"/>
      <c r="O79" s="134"/>
      <c r="P79" s="134"/>
      <c r="Q79" s="70" t="s">
        <v>850</v>
      </c>
      <c r="R79" s="341"/>
      <c r="S79" s="330"/>
      <c r="T79" s="331"/>
      <c r="U79" s="331"/>
    </row>
    <row r="80" spans="1:23" ht="36" x14ac:dyDescent="0.2">
      <c r="A80" s="394"/>
      <c r="B80" s="351"/>
      <c r="C80" s="354"/>
      <c r="D80" s="354"/>
      <c r="E80" s="432"/>
      <c r="F80" s="391"/>
      <c r="G80" s="348"/>
      <c r="H80" s="348"/>
      <c r="I80" s="348"/>
      <c r="J80" s="484"/>
      <c r="K80" s="105" t="s">
        <v>1090</v>
      </c>
      <c r="L80" s="106" t="s">
        <v>851</v>
      </c>
      <c r="M80" s="106" t="s">
        <v>44</v>
      </c>
      <c r="N80" s="134"/>
      <c r="O80" s="134"/>
      <c r="P80" s="134"/>
      <c r="Q80" s="70" t="s">
        <v>852</v>
      </c>
      <c r="R80" s="473"/>
      <c r="S80" s="412" t="s">
        <v>1086</v>
      </c>
      <c r="T80" s="413"/>
      <c r="U80" s="413"/>
    </row>
    <row r="81" spans="1:19" ht="24" x14ac:dyDescent="0.2">
      <c r="A81" s="108"/>
      <c r="B81" s="109" t="s">
        <v>36</v>
      </c>
      <c r="C81" s="110" t="s">
        <v>37</v>
      </c>
      <c r="D81" s="110" t="s">
        <v>37</v>
      </c>
      <c r="E81" s="110" t="s">
        <v>37</v>
      </c>
      <c r="F81" s="110"/>
      <c r="G81" s="111"/>
      <c r="H81" s="111">
        <v>548</v>
      </c>
      <c r="I81" s="111">
        <v>2192</v>
      </c>
      <c r="J81" s="112" t="s">
        <v>37</v>
      </c>
      <c r="K81" s="113" t="s">
        <v>37</v>
      </c>
      <c r="L81" s="114" t="s">
        <v>37</v>
      </c>
      <c r="M81" s="114" t="s">
        <v>37</v>
      </c>
      <c r="N81" s="114" t="s">
        <v>37</v>
      </c>
      <c r="O81" s="114" t="s">
        <v>37</v>
      </c>
      <c r="P81" s="114" t="s">
        <v>37</v>
      </c>
      <c r="Q81" s="47" t="s">
        <v>37</v>
      </c>
      <c r="R81" s="130" t="s">
        <v>37</v>
      </c>
      <c r="S81" s="142"/>
    </row>
    <row r="82" spans="1:19" ht="24" x14ac:dyDescent="0.2">
      <c r="A82" s="115"/>
      <c r="B82" s="109" t="s">
        <v>38</v>
      </c>
      <c r="C82" s="110" t="s">
        <v>37</v>
      </c>
      <c r="D82" s="110" t="s">
        <v>37</v>
      </c>
      <c r="E82" s="110" t="s">
        <v>37</v>
      </c>
      <c r="F82" s="110"/>
      <c r="G82" s="111"/>
      <c r="H82" s="111"/>
      <c r="I82" s="111"/>
      <c r="J82" s="112" t="s">
        <v>37</v>
      </c>
      <c r="K82" s="113" t="s">
        <v>37</v>
      </c>
      <c r="L82" s="114" t="s">
        <v>37</v>
      </c>
      <c r="M82" s="114" t="s">
        <v>37</v>
      </c>
      <c r="N82" s="114" t="s">
        <v>37</v>
      </c>
      <c r="O82" s="114" t="s">
        <v>37</v>
      </c>
      <c r="P82" s="114" t="s">
        <v>37</v>
      </c>
      <c r="Q82" s="47" t="s">
        <v>37</v>
      </c>
      <c r="R82" s="130" t="s">
        <v>37</v>
      </c>
    </row>
    <row r="83" spans="1:19" x14ac:dyDescent="0.2">
      <c r="A83" s="115"/>
      <c r="B83" s="109" t="s">
        <v>39</v>
      </c>
      <c r="C83" s="110" t="s">
        <v>37</v>
      </c>
      <c r="D83" s="110" t="s">
        <v>37</v>
      </c>
      <c r="E83" s="110" t="s">
        <v>37</v>
      </c>
      <c r="F83" s="110"/>
      <c r="G83" s="111"/>
      <c r="H83" s="111"/>
      <c r="I83" s="111"/>
      <c r="J83" s="112" t="s">
        <v>37</v>
      </c>
      <c r="K83" s="113" t="s">
        <v>37</v>
      </c>
      <c r="L83" s="114" t="s">
        <v>37</v>
      </c>
      <c r="M83" s="114" t="s">
        <v>37</v>
      </c>
      <c r="N83" s="114" t="s">
        <v>37</v>
      </c>
      <c r="O83" s="114" t="s">
        <v>37</v>
      </c>
      <c r="P83" s="114" t="s">
        <v>37</v>
      </c>
      <c r="Q83" s="47" t="s">
        <v>37</v>
      </c>
      <c r="R83" s="130" t="s">
        <v>37</v>
      </c>
    </row>
    <row r="84" spans="1:19" ht="34.5" customHeight="1" x14ac:dyDescent="0.2">
      <c r="A84" s="115"/>
      <c r="B84" s="109" t="s">
        <v>40</v>
      </c>
      <c r="C84" s="110" t="s">
        <v>37</v>
      </c>
      <c r="D84" s="110" t="s">
        <v>37</v>
      </c>
      <c r="E84" s="110" t="s">
        <v>37</v>
      </c>
      <c r="F84" s="110"/>
      <c r="G84" s="111"/>
      <c r="H84" s="111"/>
      <c r="I84" s="111"/>
      <c r="J84" s="112" t="s">
        <v>37</v>
      </c>
      <c r="K84" s="113" t="s">
        <v>37</v>
      </c>
      <c r="L84" s="114" t="s">
        <v>37</v>
      </c>
      <c r="M84" s="114" t="s">
        <v>37</v>
      </c>
      <c r="N84" s="114" t="s">
        <v>37</v>
      </c>
      <c r="O84" s="114" t="s">
        <v>37</v>
      </c>
      <c r="P84" s="114" t="s">
        <v>37</v>
      </c>
      <c r="Q84" s="47" t="s">
        <v>37</v>
      </c>
      <c r="R84" s="130" t="s">
        <v>37</v>
      </c>
    </row>
    <row r="85" spans="1:19" x14ac:dyDescent="0.2">
      <c r="A85" s="115"/>
      <c r="B85" s="109" t="s">
        <v>41</v>
      </c>
      <c r="C85" s="110" t="s">
        <v>37</v>
      </c>
      <c r="D85" s="110" t="s">
        <v>37</v>
      </c>
      <c r="E85" s="110" t="s">
        <v>37</v>
      </c>
      <c r="F85" s="110"/>
      <c r="G85" s="111"/>
      <c r="H85" s="111"/>
      <c r="I85" s="111"/>
      <c r="J85" s="112" t="s">
        <v>37</v>
      </c>
      <c r="K85" s="113" t="s">
        <v>37</v>
      </c>
      <c r="L85" s="114" t="s">
        <v>37</v>
      </c>
      <c r="M85" s="114" t="s">
        <v>37</v>
      </c>
      <c r="N85" s="114" t="s">
        <v>37</v>
      </c>
      <c r="O85" s="114" t="s">
        <v>37</v>
      </c>
      <c r="P85" s="114" t="s">
        <v>37</v>
      </c>
      <c r="Q85" s="47" t="s">
        <v>37</v>
      </c>
      <c r="R85" s="130" t="s">
        <v>37</v>
      </c>
    </row>
    <row r="86" spans="1:19" ht="27" customHeight="1" x14ac:dyDescent="0.2">
      <c r="A86" s="115"/>
      <c r="B86" s="109" t="s">
        <v>42</v>
      </c>
      <c r="C86" s="110" t="s">
        <v>37</v>
      </c>
      <c r="D86" s="110" t="s">
        <v>37</v>
      </c>
      <c r="E86" s="110" t="s">
        <v>37</v>
      </c>
      <c r="F86" s="110"/>
      <c r="G86" s="111"/>
      <c r="H86" s="111"/>
      <c r="I86" s="111"/>
      <c r="J86" s="112" t="s">
        <v>37</v>
      </c>
      <c r="K86" s="113" t="s">
        <v>37</v>
      </c>
      <c r="L86" s="114" t="s">
        <v>37</v>
      </c>
      <c r="M86" s="114" t="s">
        <v>37</v>
      </c>
      <c r="N86" s="114" t="s">
        <v>37</v>
      </c>
      <c r="O86" s="114" t="s">
        <v>37</v>
      </c>
      <c r="P86" s="114" t="s">
        <v>37</v>
      </c>
      <c r="Q86" s="47" t="s">
        <v>37</v>
      </c>
      <c r="R86" s="130" t="s">
        <v>37</v>
      </c>
    </row>
    <row r="87" spans="1:19" ht="23.25" customHeight="1" x14ac:dyDescent="0.2">
      <c r="A87" s="115"/>
      <c r="B87" s="109" t="s">
        <v>43</v>
      </c>
      <c r="C87" s="110" t="s">
        <v>37</v>
      </c>
      <c r="D87" s="110" t="s">
        <v>37</v>
      </c>
      <c r="E87" s="110" t="s">
        <v>37</v>
      </c>
      <c r="F87" s="110"/>
      <c r="G87" s="111"/>
      <c r="H87" s="111">
        <v>386</v>
      </c>
      <c r="I87" s="111">
        <v>1545</v>
      </c>
      <c r="J87" s="112" t="s">
        <v>37</v>
      </c>
      <c r="K87" s="113" t="s">
        <v>37</v>
      </c>
      <c r="L87" s="114" t="s">
        <v>37</v>
      </c>
      <c r="M87" s="114" t="s">
        <v>37</v>
      </c>
      <c r="N87" s="114" t="s">
        <v>37</v>
      </c>
      <c r="O87" s="114" t="s">
        <v>37</v>
      </c>
      <c r="P87" s="114" t="s">
        <v>37</v>
      </c>
      <c r="Q87" s="47" t="s">
        <v>37</v>
      </c>
      <c r="R87" s="130" t="s">
        <v>37</v>
      </c>
    </row>
    <row r="88" spans="1:19" ht="95.25" customHeight="1" x14ac:dyDescent="0.2">
      <c r="A88" s="283" t="s">
        <v>1755</v>
      </c>
      <c r="B88" s="281" t="s">
        <v>1758</v>
      </c>
      <c r="C88" s="264" t="s">
        <v>284</v>
      </c>
      <c r="D88" s="264">
        <v>7</v>
      </c>
      <c r="E88" s="289" t="s">
        <v>50</v>
      </c>
      <c r="F88" s="102">
        <f>SUM(F89:F95)</f>
        <v>0</v>
      </c>
      <c r="G88" s="103">
        <f t="shared" ref="G88:I88" si="1">SUM(G89:G95)</f>
        <v>100</v>
      </c>
      <c r="H88" s="103">
        <f t="shared" si="1"/>
        <v>100</v>
      </c>
      <c r="I88" s="103">
        <f t="shared" si="1"/>
        <v>80.8</v>
      </c>
      <c r="J88" s="271" t="s">
        <v>1796</v>
      </c>
      <c r="K88" s="241" t="s">
        <v>1756</v>
      </c>
      <c r="L88" s="284" t="s">
        <v>1757</v>
      </c>
      <c r="M88" s="270" t="s">
        <v>44</v>
      </c>
      <c r="N88" s="308"/>
      <c r="O88" s="308"/>
      <c r="P88" s="308">
        <v>1</v>
      </c>
      <c r="Q88" s="282" t="s">
        <v>21</v>
      </c>
      <c r="R88" s="273" t="e">
        <f>(G88-F88)/F88</f>
        <v>#DIV/0!</v>
      </c>
    </row>
    <row r="89" spans="1:19" ht="23.25" customHeight="1" x14ac:dyDescent="0.2">
      <c r="A89" s="304"/>
      <c r="B89" s="109" t="s">
        <v>36</v>
      </c>
      <c r="C89" s="110" t="s">
        <v>37</v>
      </c>
      <c r="D89" s="110" t="s">
        <v>37</v>
      </c>
      <c r="E89" s="110" t="s">
        <v>37</v>
      </c>
      <c r="F89" s="256"/>
      <c r="G89" s="257"/>
      <c r="H89" s="257"/>
      <c r="I89" s="257"/>
      <c r="J89" s="112" t="s">
        <v>37</v>
      </c>
      <c r="K89" s="113" t="s">
        <v>37</v>
      </c>
      <c r="L89" s="114" t="s">
        <v>37</v>
      </c>
      <c r="M89" s="114" t="s">
        <v>37</v>
      </c>
      <c r="N89" s="114" t="s">
        <v>37</v>
      </c>
      <c r="O89" s="114" t="s">
        <v>37</v>
      </c>
      <c r="P89" s="114" t="s">
        <v>37</v>
      </c>
      <c r="Q89" s="47" t="s">
        <v>37</v>
      </c>
      <c r="R89" s="268" t="s">
        <v>37</v>
      </c>
    </row>
    <row r="90" spans="1:19" ht="23.25" customHeight="1" x14ac:dyDescent="0.2">
      <c r="A90" s="304"/>
      <c r="B90" s="109" t="s">
        <v>38</v>
      </c>
      <c r="C90" s="110" t="s">
        <v>37</v>
      </c>
      <c r="D90" s="110" t="s">
        <v>37</v>
      </c>
      <c r="E90" s="110" t="s">
        <v>37</v>
      </c>
      <c r="F90" s="256"/>
      <c r="G90" s="257"/>
      <c r="H90" s="257"/>
      <c r="I90" s="257"/>
      <c r="J90" s="112" t="s">
        <v>37</v>
      </c>
      <c r="K90" s="113" t="s">
        <v>37</v>
      </c>
      <c r="L90" s="114" t="s">
        <v>37</v>
      </c>
      <c r="M90" s="114" t="s">
        <v>37</v>
      </c>
      <c r="N90" s="114" t="s">
        <v>37</v>
      </c>
      <c r="O90" s="114" t="s">
        <v>37</v>
      </c>
      <c r="P90" s="114" t="s">
        <v>37</v>
      </c>
      <c r="Q90" s="47" t="s">
        <v>37</v>
      </c>
      <c r="R90" s="268" t="s">
        <v>37</v>
      </c>
    </row>
    <row r="91" spans="1:19" ht="15" customHeight="1" x14ac:dyDescent="0.2">
      <c r="A91" s="304"/>
      <c r="B91" s="109" t="s">
        <v>39</v>
      </c>
      <c r="C91" s="110" t="s">
        <v>37</v>
      </c>
      <c r="D91" s="110" t="s">
        <v>37</v>
      </c>
      <c r="E91" s="110" t="s">
        <v>37</v>
      </c>
      <c r="F91" s="256"/>
      <c r="G91" s="257"/>
      <c r="H91" s="257"/>
      <c r="I91" s="257"/>
      <c r="J91" s="112" t="s">
        <v>37</v>
      </c>
      <c r="K91" s="113" t="s">
        <v>37</v>
      </c>
      <c r="L91" s="114" t="s">
        <v>37</v>
      </c>
      <c r="M91" s="114" t="s">
        <v>37</v>
      </c>
      <c r="N91" s="114" t="s">
        <v>37</v>
      </c>
      <c r="O91" s="114" t="s">
        <v>37</v>
      </c>
      <c r="P91" s="114" t="s">
        <v>37</v>
      </c>
      <c r="Q91" s="47" t="s">
        <v>37</v>
      </c>
      <c r="R91" s="268" t="s">
        <v>37</v>
      </c>
    </row>
    <row r="92" spans="1:19" ht="23.25" customHeight="1" x14ac:dyDescent="0.2">
      <c r="A92" s="304"/>
      <c r="B92" s="109" t="s">
        <v>40</v>
      </c>
      <c r="C92" s="110" t="s">
        <v>37</v>
      </c>
      <c r="D92" s="110" t="s">
        <v>37</v>
      </c>
      <c r="E92" s="110" t="s">
        <v>37</v>
      </c>
      <c r="F92" s="256"/>
      <c r="G92" s="257"/>
      <c r="H92" s="257"/>
      <c r="I92" s="257"/>
      <c r="J92" s="112" t="s">
        <v>37</v>
      </c>
      <c r="K92" s="113" t="s">
        <v>37</v>
      </c>
      <c r="L92" s="114" t="s">
        <v>37</v>
      </c>
      <c r="M92" s="114" t="s">
        <v>37</v>
      </c>
      <c r="N92" s="114" t="s">
        <v>37</v>
      </c>
      <c r="O92" s="114" t="s">
        <v>37</v>
      </c>
      <c r="P92" s="114" t="s">
        <v>37</v>
      </c>
      <c r="Q92" s="47" t="s">
        <v>37</v>
      </c>
      <c r="R92" s="268" t="s">
        <v>37</v>
      </c>
    </row>
    <row r="93" spans="1:19" ht="16.5" customHeight="1" x14ac:dyDescent="0.2">
      <c r="A93" s="304"/>
      <c r="B93" s="109" t="s">
        <v>41</v>
      </c>
      <c r="C93" s="110" t="s">
        <v>37</v>
      </c>
      <c r="D93" s="110" t="s">
        <v>37</v>
      </c>
      <c r="E93" s="110" t="s">
        <v>37</v>
      </c>
      <c r="F93" s="256"/>
      <c r="G93" s="257"/>
      <c r="H93" s="257"/>
      <c r="I93" s="257"/>
      <c r="J93" s="112" t="s">
        <v>37</v>
      </c>
      <c r="K93" s="113" t="s">
        <v>37</v>
      </c>
      <c r="L93" s="114" t="s">
        <v>37</v>
      </c>
      <c r="M93" s="114" t="s">
        <v>37</v>
      </c>
      <c r="N93" s="114" t="s">
        <v>37</v>
      </c>
      <c r="O93" s="114" t="s">
        <v>37</v>
      </c>
      <c r="P93" s="114" t="s">
        <v>37</v>
      </c>
      <c r="Q93" s="47" t="s">
        <v>37</v>
      </c>
      <c r="R93" s="268" t="s">
        <v>37</v>
      </c>
    </row>
    <row r="94" spans="1:19" ht="12.75" customHeight="1" x14ac:dyDescent="0.2">
      <c r="A94" s="304"/>
      <c r="B94" s="109" t="s">
        <v>42</v>
      </c>
      <c r="C94" s="110" t="s">
        <v>37</v>
      </c>
      <c r="D94" s="110" t="s">
        <v>37</v>
      </c>
      <c r="E94" s="110" t="s">
        <v>37</v>
      </c>
      <c r="F94" s="256"/>
      <c r="G94" s="257"/>
      <c r="H94" s="257"/>
      <c r="I94" s="257"/>
      <c r="J94" s="112" t="s">
        <v>37</v>
      </c>
      <c r="K94" s="113" t="s">
        <v>37</v>
      </c>
      <c r="L94" s="114" t="s">
        <v>37</v>
      </c>
      <c r="M94" s="114" t="s">
        <v>37</v>
      </c>
      <c r="N94" s="114" t="s">
        <v>37</v>
      </c>
      <c r="O94" s="114" t="s">
        <v>37</v>
      </c>
      <c r="P94" s="114" t="s">
        <v>37</v>
      </c>
      <c r="Q94" s="47" t="s">
        <v>37</v>
      </c>
      <c r="R94" s="268" t="s">
        <v>37</v>
      </c>
    </row>
    <row r="95" spans="1:19" ht="12.75" customHeight="1" x14ac:dyDescent="0.2">
      <c r="A95" s="304"/>
      <c r="B95" s="109" t="s">
        <v>43</v>
      </c>
      <c r="C95" s="110" t="s">
        <v>37</v>
      </c>
      <c r="D95" s="110" t="s">
        <v>37</v>
      </c>
      <c r="E95" s="110" t="s">
        <v>37</v>
      </c>
      <c r="F95" s="256"/>
      <c r="G95" s="257">
        <v>100</v>
      </c>
      <c r="H95" s="257">
        <v>100</v>
      </c>
      <c r="I95" s="257">
        <v>80.8</v>
      </c>
      <c r="J95" s="112" t="s">
        <v>37</v>
      </c>
      <c r="K95" s="113" t="s">
        <v>37</v>
      </c>
      <c r="L95" s="114" t="s">
        <v>37</v>
      </c>
      <c r="M95" s="114" t="s">
        <v>37</v>
      </c>
      <c r="N95" s="114" t="s">
        <v>37</v>
      </c>
      <c r="O95" s="114" t="s">
        <v>37</v>
      </c>
      <c r="P95" s="114" t="s">
        <v>37</v>
      </c>
      <c r="Q95" s="47" t="s">
        <v>37</v>
      </c>
      <c r="R95" s="268" t="s">
        <v>37</v>
      </c>
    </row>
    <row r="96" spans="1:19" ht="40.5" customHeight="1" x14ac:dyDescent="0.2">
      <c r="A96" s="358" t="s">
        <v>853</v>
      </c>
      <c r="B96" s="360" t="s">
        <v>854</v>
      </c>
      <c r="C96" s="89"/>
      <c r="D96" s="89"/>
      <c r="E96" s="90"/>
      <c r="F96" s="362">
        <f>F99+F133+F125+F107+F116+F141+F149</f>
        <v>286.10000000000002</v>
      </c>
      <c r="G96" s="336">
        <f>G99+G133+G125+G107+G116+G141+G149</f>
        <v>367</v>
      </c>
      <c r="H96" s="336">
        <f t="shared" ref="H96:I96" si="2">H99+H133+H125+H107+H116+H141+H149</f>
        <v>263.8</v>
      </c>
      <c r="I96" s="336">
        <f t="shared" si="2"/>
        <v>293.8</v>
      </c>
      <c r="J96" s="338" t="s">
        <v>21</v>
      </c>
      <c r="K96" s="94" t="s">
        <v>855</v>
      </c>
      <c r="L96" s="95" t="s">
        <v>856</v>
      </c>
      <c r="M96" s="96" t="s">
        <v>26</v>
      </c>
      <c r="N96" s="151">
        <v>68</v>
      </c>
      <c r="O96" s="151">
        <v>70</v>
      </c>
      <c r="P96" s="151">
        <v>73</v>
      </c>
      <c r="Q96" s="69" t="s">
        <v>857</v>
      </c>
      <c r="R96" s="340" t="s">
        <v>21</v>
      </c>
    </row>
    <row r="97" spans="1:21" ht="48" x14ac:dyDescent="0.2">
      <c r="A97" s="359"/>
      <c r="B97" s="361"/>
      <c r="C97" s="89"/>
      <c r="D97" s="89"/>
      <c r="E97" s="90"/>
      <c r="F97" s="363"/>
      <c r="G97" s="337"/>
      <c r="H97" s="337"/>
      <c r="I97" s="337"/>
      <c r="J97" s="339"/>
      <c r="K97" s="94" t="s">
        <v>858</v>
      </c>
      <c r="L97" s="95" t="s">
        <v>859</v>
      </c>
      <c r="M97" s="96" t="s">
        <v>860</v>
      </c>
      <c r="N97" s="151">
        <v>58</v>
      </c>
      <c r="O97" s="151">
        <v>55</v>
      </c>
      <c r="P97" s="151">
        <v>52</v>
      </c>
      <c r="Q97" s="69" t="s">
        <v>859</v>
      </c>
      <c r="R97" s="341"/>
    </row>
    <row r="98" spans="1:21" ht="36" x14ac:dyDescent="0.2">
      <c r="A98" s="359"/>
      <c r="B98" s="361"/>
      <c r="C98" s="89"/>
      <c r="D98" s="89"/>
      <c r="E98" s="90"/>
      <c r="F98" s="386"/>
      <c r="G98" s="382"/>
      <c r="H98" s="382"/>
      <c r="I98" s="382"/>
      <c r="J98" s="339"/>
      <c r="K98" s="94" t="s">
        <v>861</v>
      </c>
      <c r="L98" s="97" t="s">
        <v>862</v>
      </c>
      <c r="M98" s="96" t="s">
        <v>26</v>
      </c>
      <c r="N98" s="312">
        <v>45</v>
      </c>
      <c r="O98" s="312">
        <v>50</v>
      </c>
      <c r="P98" s="312">
        <v>55</v>
      </c>
      <c r="Q98" s="45" t="s">
        <v>863</v>
      </c>
      <c r="R98" s="341"/>
    </row>
    <row r="99" spans="1:21" ht="45" customHeight="1" x14ac:dyDescent="0.2">
      <c r="A99" s="105" t="s">
        <v>864</v>
      </c>
      <c r="B99" s="116" t="s">
        <v>1134</v>
      </c>
      <c r="C99" s="101" t="s">
        <v>865</v>
      </c>
      <c r="D99" s="101">
        <v>11</v>
      </c>
      <c r="E99" s="101" t="s">
        <v>866</v>
      </c>
      <c r="F99" s="102">
        <f>SUM(F100:F106)</f>
        <v>15.8</v>
      </c>
      <c r="G99" s="103">
        <f>SUM(G100:G106)</f>
        <v>0</v>
      </c>
      <c r="H99" s="103">
        <f>SUM(H100:H106)</f>
        <v>14.8</v>
      </c>
      <c r="I99" s="117">
        <f>SUM(I100:I106)</f>
        <v>14.8</v>
      </c>
      <c r="J99" s="118" t="s">
        <v>867</v>
      </c>
      <c r="K99" s="105" t="s">
        <v>868</v>
      </c>
      <c r="L99" s="106" t="s">
        <v>1197</v>
      </c>
      <c r="M99" s="107" t="s">
        <v>44</v>
      </c>
      <c r="N99" s="234"/>
      <c r="O99" s="234" t="s">
        <v>65</v>
      </c>
      <c r="P99" s="235" t="s">
        <v>65</v>
      </c>
      <c r="Q99" s="49" t="s">
        <v>869</v>
      </c>
      <c r="R99" s="129">
        <f>(G99-F99)/F99</f>
        <v>-1</v>
      </c>
    </row>
    <row r="100" spans="1:21" ht="24" x14ac:dyDescent="0.2">
      <c r="A100" s="108"/>
      <c r="B100" s="109" t="s">
        <v>36</v>
      </c>
      <c r="C100" s="110" t="s">
        <v>37</v>
      </c>
      <c r="D100" s="110" t="s">
        <v>37</v>
      </c>
      <c r="E100" s="110" t="s">
        <v>37</v>
      </c>
      <c r="F100" s="110">
        <v>15.8</v>
      </c>
      <c r="G100" s="111"/>
      <c r="H100" s="111">
        <v>14.8</v>
      </c>
      <c r="I100" s="111">
        <v>14.8</v>
      </c>
      <c r="J100" s="112" t="s">
        <v>37</v>
      </c>
      <c r="K100" s="113" t="s">
        <v>37</v>
      </c>
      <c r="L100" s="114" t="s">
        <v>37</v>
      </c>
      <c r="M100" s="114" t="s">
        <v>37</v>
      </c>
      <c r="N100" s="114" t="s">
        <v>37</v>
      </c>
      <c r="O100" s="114" t="s">
        <v>37</v>
      </c>
      <c r="P100" s="114" t="s">
        <v>37</v>
      </c>
      <c r="Q100" s="47" t="s">
        <v>37</v>
      </c>
      <c r="R100" s="130" t="s">
        <v>37</v>
      </c>
    </row>
    <row r="101" spans="1:21" ht="24" x14ac:dyDescent="0.2">
      <c r="A101" s="115"/>
      <c r="B101" s="109" t="s">
        <v>38</v>
      </c>
      <c r="C101" s="110" t="s">
        <v>37</v>
      </c>
      <c r="D101" s="110" t="s">
        <v>37</v>
      </c>
      <c r="E101" s="110" t="s">
        <v>37</v>
      </c>
      <c r="F101" s="110"/>
      <c r="G101" s="111"/>
      <c r="H101" s="111"/>
      <c r="I101" s="111"/>
      <c r="J101" s="112" t="s">
        <v>37</v>
      </c>
      <c r="K101" s="113" t="s">
        <v>37</v>
      </c>
      <c r="L101" s="114" t="s">
        <v>37</v>
      </c>
      <c r="M101" s="114" t="s">
        <v>37</v>
      </c>
      <c r="N101" s="114" t="s">
        <v>37</v>
      </c>
      <c r="O101" s="114" t="s">
        <v>37</v>
      </c>
      <c r="P101" s="114" t="s">
        <v>37</v>
      </c>
      <c r="Q101" s="47" t="s">
        <v>37</v>
      </c>
      <c r="R101" s="130" t="s">
        <v>37</v>
      </c>
    </row>
    <row r="102" spans="1:21" x14ac:dyDescent="0.2">
      <c r="A102" s="115"/>
      <c r="B102" s="109" t="s">
        <v>39</v>
      </c>
      <c r="C102" s="110" t="s">
        <v>37</v>
      </c>
      <c r="D102" s="110" t="s">
        <v>37</v>
      </c>
      <c r="E102" s="110" t="s">
        <v>37</v>
      </c>
      <c r="F102" s="110"/>
      <c r="G102" s="111"/>
      <c r="H102" s="111"/>
      <c r="I102" s="111"/>
      <c r="J102" s="112" t="s">
        <v>37</v>
      </c>
      <c r="K102" s="113" t="s">
        <v>37</v>
      </c>
      <c r="L102" s="114" t="s">
        <v>37</v>
      </c>
      <c r="M102" s="114" t="s">
        <v>37</v>
      </c>
      <c r="N102" s="114" t="s">
        <v>37</v>
      </c>
      <c r="O102" s="114" t="s">
        <v>37</v>
      </c>
      <c r="P102" s="114" t="s">
        <v>37</v>
      </c>
      <c r="Q102" s="47" t="s">
        <v>37</v>
      </c>
      <c r="R102" s="130" t="s">
        <v>37</v>
      </c>
    </row>
    <row r="103" spans="1:21" ht="24" x14ac:dyDescent="0.2">
      <c r="A103" s="115"/>
      <c r="B103" s="109" t="s">
        <v>40</v>
      </c>
      <c r="C103" s="110" t="s">
        <v>37</v>
      </c>
      <c r="D103" s="110" t="s">
        <v>37</v>
      </c>
      <c r="E103" s="110" t="s">
        <v>37</v>
      </c>
      <c r="F103" s="110"/>
      <c r="G103" s="111"/>
      <c r="H103" s="111"/>
      <c r="I103" s="111"/>
      <c r="J103" s="112" t="s">
        <v>37</v>
      </c>
      <c r="K103" s="113" t="s">
        <v>37</v>
      </c>
      <c r="L103" s="114" t="s">
        <v>37</v>
      </c>
      <c r="M103" s="114" t="s">
        <v>37</v>
      </c>
      <c r="N103" s="114" t="s">
        <v>37</v>
      </c>
      <c r="O103" s="114" t="s">
        <v>37</v>
      </c>
      <c r="P103" s="114" t="s">
        <v>37</v>
      </c>
      <c r="Q103" s="47" t="s">
        <v>37</v>
      </c>
      <c r="R103" s="130" t="s">
        <v>37</v>
      </c>
    </row>
    <row r="104" spans="1:21" x14ac:dyDescent="0.2">
      <c r="A104" s="115"/>
      <c r="B104" s="109" t="s">
        <v>41</v>
      </c>
      <c r="C104" s="110" t="s">
        <v>37</v>
      </c>
      <c r="D104" s="110" t="s">
        <v>37</v>
      </c>
      <c r="E104" s="110" t="s">
        <v>37</v>
      </c>
      <c r="F104" s="110"/>
      <c r="G104" s="111"/>
      <c r="H104" s="111"/>
      <c r="I104" s="111"/>
      <c r="J104" s="112" t="s">
        <v>37</v>
      </c>
      <c r="K104" s="113" t="s">
        <v>37</v>
      </c>
      <c r="L104" s="114" t="s">
        <v>37</v>
      </c>
      <c r="M104" s="114" t="s">
        <v>37</v>
      </c>
      <c r="N104" s="114" t="s">
        <v>37</v>
      </c>
      <c r="O104" s="114" t="s">
        <v>37</v>
      </c>
      <c r="P104" s="114" t="s">
        <v>37</v>
      </c>
      <c r="Q104" s="47" t="s">
        <v>37</v>
      </c>
      <c r="R104" s="130" t="s">
        <v>37</v>
      </c>
    </row>
    <row r="105" spans="1:21" x14ac:dyDescent="0.2">
      <c r="A105" s="115"/>
      <c r="B105" s="109" t="s">
        <v>42</v>
      </c>
      <c r="C105" s="110" t="s">
        <v>37</v>
      </c>
      <c r="D105" s="110" t="s">
        <v>37</v>
      </c>
      <c r="E105" s="110" t="s">
        <v>37</v>
      </c>
      <c r="F105" s="110"/>
      <c r="G105" s="111"/>
      <c r="H105" s="111"/>
      <c r="I105" s="111"/>
      <c r="J105" s="112" t="s">
        <v>37</v>
      </c>
      <c r="K105" s="113" t="s">
        <v>37</v>
      </c>
      <c r="L105" s="114" t="s">
        <v>37</v>
      </c>
      <c r="M105" s="114" t="s">
        <v>37</v>
      </c>
      <c r="N105" s="114" t="s">
        <v>37</v>
      </c>
      <c r="O105" s="114" t="s">
        <v>37</v>
      </c>
      <c r="P105" s="114" t="s">
        <v>37</v>
      </c>
      <c r="Q105" s="47" t="s">
        <v>37</v>
      </c>
      <c r="R105" s="130" t="s">
        <v>37</v>
      </c>
    </row>
    <row r="106" spans="1:21" x14ac:dyDescent="0.2">
      <c r="A106" s="115"/>
      <c r="B106" s="109" t="s">
        <v>43</v>
      </c>
      <c r="C106" s="110" t="s">
        <v>37</v>
      </c>
      <c r="D106" s="110" t="s">
        <v>37</v>
      </c>
      <c r="E106" s="110" t="s">
        <v>37</v>
      </c>
      <c r="F106" s="110"/>
      <c r="G106" s="111"/>
      <c r="H106" s="111"/>
      <c r="I106" s="111"/>
      <c r="J106" s="112" t="s">
        <v>37</v>
      </c>
      <c r="K106" s="113" t="s">
        <v>37</v>
      </c>
      <c r="L106" s="114" t="s">
        <v>37</v>
      </c>
      <c r="M106" s="114" t="s">
        <v>37</v>
      </c>
      <c r="N106" s="114" t="s">
        <v>37</v>
      </c>
      <c r="O106" s="114" t="s">
        <v>37</v>
      </c>
      <c r="P106" s="114" t="s">
        <v>37</v>
      </c>
      <c r="Q106" s="47" t="s">
        <v>37</v>
      </c>
      <c r="R106" s="130" t="s">
        <v>37</v>
      </c>
    </row>
    <row r="107" spans="1:21" ht="24" customHeight="1" x14ac:dyDescent="0.2">
      <c r="A107" s="392" t="s">
        <v>1081</v>
      </c>
      <c r="B107" s="349" t="s">
        <v>1097</v>
      </c>
      <c r="C107" s="352" t="s">
        <v>844</v>
      </c>
      <c r="D107" s="352">
        <v>11</v>
      </c>
      <c r="E107" s="352" t="s">
        <v>845</v>
      </c>
      <c r="F107" s="389">
        <f>SUM(F109:F115)</f>
        <v>199.3</v>
      </c>
      <c r="G107" s="346">
        <f>SUM(G109:G115)</f>
        <v>107</v>
      </c>
      <c r="H107" s="346">
        <f>SUM(H109:H115)</f>
        <v>107</v>
      </c>
      <c r="I107" s="346">
        <f>SUM(I109:I115)</f>
        <v>107</v>
      </c>
      <c r="J107" s="483" t="s">
        <v>1104</v>
      </c>
      <c r="K107" s="105" t="s">
        <v>870</v>
      </c>
      <c r="L107" s="106" t="s">
        <v>1703</v>
      </c>
      <c r="M107" s="107" t="s">
        <v>44</v>
      </c>
      <c r="N107" s="234" t="s">
        <v>65</v>
      </c>
      <c r="O107" s="234" t="s">
        <v>65</v>
      </c>
      <c r="P107" s="235" t="s">
        <v>65</v>
      </c>
      <c r="Q107" s="485" t="s">
        <v>1105</v>
      </c>
      <c r="R107" s="340">
        <f>(G107-F107)/F107</f>
        <v>-0.4631209232313096</v>
      </c>
      <c r="S107" s="330" t="s">
        <v>1095</v>
      </c>
      <c r="T107" s="331"/>
      <c r="U107" s="331"/>
    </row>
    <row r="108" spans="1:21" ht="24" x14ac:dyDescent="0.2">
      <c r="A108" s="394"/>
      <c r="B108" s="351"/>
      <c r="C108" s="354"/>
      <c r="D108" s="354"/>
      <c r="E108" s="354"/>
      <c r="F108" s="391"/>
      <c r="G108" s="348"/>
      <c r="H108" s="348"/>
      <c r="I108" s="348"/>
      <c r="J108" s="484"/>
      <c r="K108" s="105" t="s">
        <v>1094</v>
      </c>
      <c r="L108" s="106" t="s">
        <v>1135</v>
      </c>
      <c r="M108" s="107" t="s">
        <v>44</v>
      </c>
      <c r="N108" s="234" t="s">
        <v>90</v>
      </c>
      <c r="O108" s="234" t="s">
        <v>90</v>
      </c>
      <c r="P108" s="235" t="s">
        <v>90</v>
      </c>
      <c r="Q108" s="486"/>
      <c r="R108" s="473"/>
      <c r="S108" s="330"/>
      <c r="T108" s="331"/>
      <c r="U108" s="331"/>
    </row>
    <row r="109" spans="1:21" ht="24" x14ac:dyDescent="0.2">
      <c r="A109" s="108"/>
      <c r="B109" s="109" t="s">
        <v>36</v>
      </c>
      <c r="C109" s="110" t="s">
        <v>37</v>
      </c>
      <c r="D109" s="110" t="s">
        <v>37</v>
      </c>
      <c r="E109" s="110" t="s">
        <v>37</v>
      </c>
      <c r="F109" s="110">
        <f>201.3-2</f>
        <v>199.3</v>
      </c>
      <c r="G109" s="111">
        <v>107</v>
      </c>
      <c r="H109" s="111">
        <v>107</v>
      </c>
      <c r="I109" s="111">
        <v>107</v>
      </c>
      <c r="J109" s="112" t="s">
        <v>37</v>
      </c>
      <c r="K109" s="113" t="s">
        <v>37</v>
      </c>
      <c r="L109" s="114" t="s">
        <v>37</v>
      </c>
      <c r="M109" s="114" t="s">
        <v>37</v>
      </c>
      <c r="N109" s="114" t="s">
        <v>37</v>
      </c>
      <c r="O109" s="114" t="s">
        <v>37</v>
      </c>
      <c r="P109" s="114" t="s">
        <v>37</v>
      </c>
      <c r="Q109" s="47" t="s">
        <v>37</v>
      </c>
      <c r="R109" s="130" t="s">
        <v>37</v>
      </c>
      <c r="S109" s="144"/>
      <c r="T109" s="144"/>
      <c r="U109" s="144"/>
    </row>
    <row r="110" spans="1:21" ht="24" x14ac:dyDescent="0.2">
      <c r="A110" s="115"/>
      <c r="B110" s="109" t="s">
        <v>38</v>
      </c>
      <c r="C110" s="110" t="s">
        <v>37</v>
      </c>
      <c r="D110" s="110" t="s">
        <v>37</v>
      </c>
      <c r="E110" s="110" t="s">
        <v>37</v>
      </c>
      <c r="F110" s="110"/>
      <c r="G110" s="111"/>
      <c r="H110" s="111"/>
      <c r="I110" s="111"/>
      <c r="J110" s="112" t="s">
        <v>37</v>
      </c>
      <c r="K110" s="113" t="s">
        <v>37</v>
      </c>
      <c r="L110" s="114" t="s">
        <v>37</v>
      </c>
      <c r="M110" s="114" t="s">
        <v>37</v>
      </c>
      <c r="N110" s="114" t="s">
        <v>37</v>
      </c>
      <c r="O110" s="114" t="s">
        <v>37</v>
      </c>
      <c r="P110" s="114" t="s">
        <v>37</v>
      </c>
      <c r="Q110" s="47" t="s">
        <v>37</v>
      </c>
      <c r="R110" s="130" t="s">
        <v>37</v>
      </c>
      <c r="S110" s="188"/>
      <c r="T110" s="141"/>
      <c r="U110" s="141"/>
    </row>
    <row r="111" spans="1:21" x14ac:dyDescent="0.2">
      <c r="A111" s="115"/>
      <c r="B111" s="109" t="s">
        <v>39</v>
      </c>
      <c r="C111" s="110" t="s">
        <v>37</v>
      </c>
      <c r="D111" s="110" t="s">
        <v>37</v>
      </c>
      <c r="E111" s="110" t="s">
        <v>37</v>
      </c>
      <c r="F111" s="110"/>
      <c r="G111" s="111"/>
      <c r="H111" s="111"/>
      <c r="I111" s="111"/>
      <c r="J111" s="112" t="s">
        <v>37</v>
      </c>
      <c r="K111" s="113" t="s">
        <v>37</v>
      </c>
      <c r="L111" s="114" t="s">
        <v>37</v>
      </c>
      <c r="M111" s="114" t="s">
        <v>37</v>
      </c>
      <c r="N111" s="114" t="s">
        <v>37</v>
      </c>
      <c r="O111" s="114" t="s">
        <v>37</v>
      </c>
      <c r="P111" s="114" t="s">
        <v>37</v>
      </c>
      <c r="Q111" s="47" t="s">
        <v>37</v>
      </c>
      <c r="R111" s="130" t="s">
        <v>37</v>
      </c>
      <c r="S111" s="144"/>
    </row>
    <row r="112" spans="1:21" ht="24" x14ac:dyDescent="0.2">
      <c r="A112" s="115"/>
      <c r="B112" s="109" t="s">
        <v>40</v>
      </c>
      <c r="C112" s="110" t="s">
        <v>37</v>
      </c>
      <c r="D112" s="110" t="s">
        <v>37</v>
      </c>
      <c r="E112" s="110" t="s">
        <v>37</v>
      </c>
      <c r="F112" s="110"/>
      <c r="G112" s="111"/>
      <c r="H112" s="111"/>
      <c r="I112" s="111"/>
      <c r="J112" s="112" t="s">
        <v>37</v>
      </c>
      <c r="K112" s="113" t="s">
        <v>37</v>
      </c>
      <c r="L112" s="114" t="s">
        <v>37</v>
      </c>
      <c r="M112" s="114" t="s">
        <v>37</v>
      </c>
      <c r="N112" s="114" t="s">
        <v>37</v>
      </c>
      <c r="O112" s="114" t="s">
        <v>37</v>
      </c>
      <c r="P112" s="114" t="s">
        <v>37</v>
      </c>
      <c r="Q112" s="47" t="s">
        <v>37</v>
      </c>
      <c r="R112" s="130" t="s">
        <v>37</v>
      </c>
      <c r="S112" s="143"/>
    </row>
    <row r="113" spans="1:22" x14ac:dyDescent="0.2">
      <c r="A113" s="115"/>
      <c r="B113" s="109" t="s">
        <v>41</v>
      </c>
      <c r="C113" s="110" t="s">
        <v>37</v>
      </c>
      <c r="D113" s="110" t="s">
        <v>37</v>
      </c>
      <c r="E113" s="110" t="s">
        <v>37</v>
      </c>
      <c r="F113" s="110"/>
      <c r="G113" s="111"/>
      <c r="H113" s="111"/>
      <c r="I113" s="111"/>
      <c r="J113" s="112" t="s">
        <v>37</v>
      </c>
      <c r="K113" s="113" t="s">
        <v>37</v>
      </c>
      <c r="L113" s="114" t="s">
        <v>37</v>
      </c>
      <c r="M113" s="114" t="s">
        <v>37</v>
      </c>
      <c r="N113" s="114" t="s">
        <v>37</v>
      </c>
      <c r="O113" s="114" t="s">
        <v>37</v>
      </c>
      <c r="P113" s="114" t="s">
        <v>37</v>
      </c>
      <c r="Q113" s="47" t="s">
        <v>37</v>
      </c>
      <c r="R113" s="130" t="s">
        <v>37</v>
      </c>
    </row>
    <row r="114" spans="1:22" x14ac:dyDescent="0.2">
      <c r="A114" s="115"/>
      <c r="B114" s="109" t="s">
        <v>42</v>
      </c>
      <c r="C114" s="110" t="s">
        <v>37</v>
      </c>
      <c r="D114" s="110" t="s">
        <v>37</v>
      </c>
      <c r="E114" s="110" t="s">
        <v>37</v>
      </c>
      <c r="F114" s="110"/>
      <c r="G114" s="111"/>
      <c r="H114" s="111"/>
      <c r="I114" s="111"/>
      <c r="J114" s="112" t="s">
        <v>37</v>
      </c>
      <c r="K114" s="113" t="s">
        <v>37</v>
      </c>
      <c r="L114" s="114" t="s">
        <v>37</v>
      </c>
      <c r="M114" s="114" t="s">
        <v>37</v>
      </c>
      <c r="N114" s="114" t="s">
        <v>37</v>
      </c>
      <c r="O114" s="114" t="s">
        <v>37</v>
      </c>
      <c r="P114" s="114" t="s">
        <v>37</v>
      </c>
      <c r="Q114" s="47" t="s">
        <v>37</v>
      </c>
      <c r="R114" s="130" t="s">
        <v>37</v>
      </c>
    </row>
    <row r="115" spans="1:22" x14ac:dyDescent="0.2">
      <c r="A115" s="115"/>
      <c r="B115" s="109" t="s">
        <v>43</v>
      </c>
      <c r="C115" s="110" t="s">
        <v>37</v>
      </c>
      <c r="D115" s="110" t="s">
        <v>37</v>
      </c>
      <c r="E115" s="110" t="s">
        <v>37</v>
      </c>
      <c r="F115" s="110"/>
      <c r="G115" s="111"/>
      <c r="H115" s="111"/>
      <c r="I115" s="111"/>
      <c r="J115" s="112" t="s">
        <v>37</v>
      </c>
      <c r="K115" s="113" t="s">
        <v>37</v>
      </c>
      <c r="L115" s="114" t="s">
        <v>37</v>
      </c>
      <c r="M115" s="114" t="s">
        <v>37</v>
      </c>
      <c r="N115" s="114" t="s">
        <v>37</v>
      </c>
      <c r="O115" s="114" t="s">
        <v>37</v>
      </c>
      <c r="P115" s="114" t="s">
        <v>37</v>
      </c>
      <c r="Q115" s="47" t="s">
        <v>37</v>
      </c>
      <c r="R115" s="130" t="s">
        <v>37</v>
      </c>
      <c r="V115" s="144"/>
    </row>
    <row r="116" spans="1:22" ht="24" customHeight="1" x14ac:dyDescent="0.2">
      <c r="A116" s="392" t="s">
        <v>1099</v>
      </c>
      <c r="B116" s="349" t="s">
        <v>1096</v>
      </c>
      <c r="C116" s="352" t="s">
        <v>844</v>
      </c>
      <c r="D116" s="352">
        <v>11</v>
      </c>
      <c r="E116" s="352" t="s">
        <v>845</v>
      </c>
      <c r="F116" s="389">
        <f>SUM(F118:F124)</f>
        <v>2</v>
      </c>
      <c r="G116" s="346">
        <f>SUM(G118:G124)</f>
        <v>0</v>
      </c>
      <c r="H116" s="346">
        <f>SUM(H118:H124)</f>
        <v>2</v>
      </c>
      <c r="I116" s="346">
        <f>SUM(I118:I124)</f>
        <v>2</v>
      </c>
      <c r="J116" s="483" t="s">
        <v>21</v>
      </c>
      <c r="K116" s="105" t="s">
        <v>1100</v>
      </c>
      <c r="L116" s="106" t="s">
        <v>1078</v>
      </c>
      <c r="M116" s="107" t="s">
        <v>26</v>
      </c>
      <c r="N116" s="234"/>
      <c r="O116" s="234" t="s">
        <v>48</v>
      </c>
      <c r="P116" s="235" t="s">
        <v>48</v>
      </c>
      <c r="Q116" s="487" t="s">
        <v>21</v>
      </c>
      <c r="R116" s="340">
        <f>(G116-F116)/F116</f>
        <v>-1</v>
      </c>
      <c r="S116" s="330" t="s">
        <v>1095</v>
      </c>
      <c r="T116" s="331"/>
      <c r="U116" s="331"/>
      <c r="V116" s="144"/>
    </row>
    <row r="117" spans="1:22" ht="24" x14ac:dyDescent="0.2">
      <c r="A117" s="394"/>
      <c r="B117" s="351"/>
      <c r="C117" s="354"/>
      <c r="D117" s="354"/>
      <c r="E117" s="354"/>
      <c r="F117" s="391"/>
      <c r="G117" s="348"/>
      <c r="H117" s="348"/>
      <c r="I117" s="348"/>
      <c r="J117" s="484"/>
      <c r="K117" s="105" t="s">
        <v>1101</v>
      </c>
      <c r="L117" s="106" t="s">
        <v>1605</v>
      </c>
      <c r="M117" s="107" t="s">
        <v>44</v>
      </c>
      <c r="N117" s="234"/>
      <c r="O117" s="234" t="s">
        <v>90</v>
      </c>
      <c r="P117" s="235" t="s">
        <v>90</v>
      </c>
      <c r="Q117" s="487"/>
      <c r="R117" s="473"/>
      <c r="S117" s="330"/>
      <c r="T117" s="331"/>
      <c r="U117" s="331"/>
      <c r="V117" s="144"/>
    </row>
    <row r="118" spans="1:22" ht="24" x14ac:dyDescent="0.2">
      <c r="A118" s="108"/>
      <c r="B118" s="109" t="s">
        <v>36</v>
      </c>
      <c r="C118" s="110" t="s">
        <v>37</v>
      </c>
      <c r="D118" s="110" t="s">
        <v>37</v>
      </c>
      <c r="E118" s="110" t="s">
        <v>37</v>
      </c>
      <c r="F118" s="110">
        <v>2</v>
      </c>
      <c r="G118" s="111"/>
      <c r="H118" s="111">
        <v>2</v>
      </c>
      <c r="I118" s="111">
        <v>2</v>
      </c>
      <c r="J118" s="112" t="s">
        <v>37</v>
      </c>
      <c r="K118" s="113" t="s">
        <v>37</v>
      </c>
      <c r="L118" s="114" t="s">
        <v>37</v>
      </c>
      <c r="M118" s="114" t="s">
        <v>37</v>
      </c>
      <c r="N118" s="114" t="s">
        <v>37</v>
      </c>
      <c r="O118" s="114" t="s">
        <v>37</v>
      </c>
      <c r="P118" s="114" t="s">
        <v>37</v>
      </c>
      <c r="Q118" s="47" t="s">
        <v>37</v>
      </c>
      <c r="R118" s="130" t="s">
        <v>37</v>
      </c>
      <c r="S118" s="412"/>
      <c r="T118" s="413"/>
      <c r="U118" s="413"/>
      <c r="V118" s="141"/>
    </row>
    <row r="119" spans="1:22" ht="24" x14ac:dyDescent="0.2">
      <c r="A119" s="115"/>
      <c r="B119" s="109" t="s">
        <v>38</v>
      </c>
      <c r="C119" s="110" t="s">
        <v>37</v>
      </c>
      <c r="D119" s="110" t="s">
        <v>37</v>
      </c>
      <c r="E119" s="110" t="s">
        <v>37</v>
      </c>
      <c r="F119" s="110"/>
      <c r="G119" s="111"/>
      <c r="H119" s="111"/>
      <c r="I119" s="111"/>
      <c r="J119" s="112" t="s">
        <v>37</v>
      </c>
      <c r="K119" s="113" t="s">
        <v>37</v>
      </c>
      <c r="L119" s="114" t="s">
        <v>37</v>
      </c>
      <c r="M119" s="114" t="s">
        <v>37</v>
      </c>
      <c r="N119" s="114" t="s">
        <v>37</v>
      </c>
      <c r="O119" s="114" t="s">
        <v>37</v>
      </c>
      <c r="P119" s="114" t="s">
        <v>37</v>
      </c>
      <c r="Q119" s="47" t="s">
        <v>37</v>
      </c>
      <c r="R119" s="130" t="s">
        <v>37</v>
      </c>
      <c r="S119" s="188"/>
      <c r="T119" s="141"/>
      <c r="U119" s="141"/>
    </row>
    <row r="120" spans="1:22" ht="30" customHeight="1" x14ac:dyDescent="0.2">
      <c r="A120" s="115"/>
      <c r="B120" s="109" t="s">
        <v>39</v>
      </c>
      <c r="C120" s="110" t="s">
        <v>37</v>
      </c>
      <c r="D120" s="110" t="s">
        <v>37</v>
      </c>
      <c r="E120" s="110" t="s">
        <v>37</v>
      </c>
      <c r="F120" s="110"/>
      <c r="G120" s="111"/>
      <c r="H120" s="111"/>
      <c r="I120" s="111"/>
      <c r="J120" s="112" t="s">
        <v>37</v>
      </c>
      <c r="K120" s="113" t="s">
        <v>37</v>
      </c>
      <c r="L120" s="114" t="s">
        <v>37</v>
      </c>
      <c r="M120" s="114" t="s">
        <v>37</v>
      </c>
      <c r="N120" s="114" t="s">
        <v>37</v>
      </c>
      <c r="O120" s="114" t="s">
        <v>37</v>
      </c>
      <c r="P120" s="114" t="s">
        <v>37</v>
      </c>
      <c r="Q120" s="47" t="s">
        <v>37</v>
      </c>
      <c r="R120" s="130" t="s">
        <v>37</v>
      </c>
      <c r="S120" s="144"/>
    </row>
    <row r="121" spans="1:22" ht="24" x14ac:dyDescent="0.2">
      <c r="A121" s="115"/>
      <c r="B121" s="109" t="s">
        <v>40</v>
      </c>
      <c r="C121" s="110" t="s">
        <v>37</v>
      </c>
      <c r="D121" s="110" t="s">
        <v>37</v>
      </c>
      <c r="E121" s="110" t="s">
        <v>37</v>
      </c>
      <c r="F121" s="110"/>
      <c r="G121" s="111"/>
      <c r="H121" s="111"/>
      <c r="I121" s="111"/>
      <c r="J121" s="112" t="s">
        <v>37</v>
      </c>
      <c r="K121" s="113" t="s">
        <v>37</v>
      </c>
      <c r="L121" s="114" t="s">
        <v>37</v>
      </c>
      <c r="M121" s="114" t="s">
        <v>37</v>
      </c>
      <c r="N121" s="114" t="s">
        <v>37</v>
      </c>
      <c r="O121" s="114" t="s">
        <v>37</v>
      </c>
      <c r="P121" s="114" t="s">
        <v>37</v>
      </c>
      <c r="Q121" s="47" t="s">
        <v>37</v>
      </c>
      <c r="R121" s="130" t="s">
        <v>37</v>
      </c>
      <c r="S121" s="143"/>
    </row>
    <row r="122" spans="1:22" x14ac:dyDescent="0.2">
      <c r="A122" s="115"/>
      <c r="B122" s="109" t="s">
        <v>41</v>
      </c>
      <c r="C122" s="110" t="s">
        <v>37</v>
      </c>
      <c r="D122" s="110" t="s">
        <v>37</v>
      </c>
      <c r="E122" s="110" t="s">
        <v>37</v>
      </c>
      <c r="F122" s="110"/>
      <c r="G122" s="111"/>
      <c r="H122" s="111"/>
      <c r="I122" s="111"/>
      <c r="J122" s="112" t="s">
        <v>37</v>
      </c>
      <c r="K122" s="113" t="s">
        <v>37</v>
      </c>
      <c r="L122" s="114" t="s">
        <v>37</v>
      </c>
      <c r="M122" s="114" t="s">
        <v>37</v>
      </c>
      <c r="N122" s="114" t="s">
        <v>37</v>
      </c>
      <c r="O122" s="114" t="s">
        <v>37</v>
      </c>
      <c r="P122" s="114" t="s">
        <v>37</v>
      </c>
      <c r="Q122" s="47" t="s">
        <v>37</v>
      </c>
      <c r="R122" s="130" t="s">
        <v>37</v>
      </c>
    </row>
    <row r="123" spans="1:22" x14ac:dyDescent="0.2">
      <c r="A123" s="115"/>
      <c r="B123" s="109" t="s">
        <v>42</v>
      </c>
      <c r="C123" s="110" t="s">
        <v>37</v>
      </c>
      <c r="D123" s="110" t="s">
        <v>37</v>
      </c>
      <c r="E123" s="110" t="s">
        <v>37</v>
      </c>
      <c r="F123" s="110"/>
      <c r="G123" s="111"/>
      <c r="H123" s="111"/>
      <c r="I123" s="111"/>
      <c r="J123" s="112" t="s">
        <v>37</v>
      </c>
      <c r="K123" s="113" t="s">
        <v>37</v>
      </c>
      <c r="L123" s="114" t="s">
        <v>37</v>
      </c>
      <c r="M123" s="114" t="s">
        <v>37</v>
      </c>
      <c r="N123" s="114" t="s">
        <v>37</v>
      </c>
      <c r="O123" s="114" t="s">
        <v>37</v>
      </c>
      <c r="P123" s="114" t="s">
        <v>37</v>
      </c>
      <c r="Q123" s="47" t="s">
        <v>37</v>
      </c>
      <c r="R123" s="130" t="s">
        <v>37</v>
      </c>
    </row>
    <row r="124" spans="1:22" x14ac:dyDescent="0.2">
      <c r="A124" s="115"/>
      <c r="B124" s="109" t="s">
        <v>43</v>
      </c>
      <c r="C124" s="110" t="s">
        <v>37</v>
      </c>
      <c r="D124" s="110" t="s">
        <v>37</v>
      </c>
      <c r="E124" s="110" t="s">
        <v>37</v>
      </c>
      <c r="F124" s="110"/>
      <c r="G124" s="111"/>
      <c r="H124" s="111"/>
      <c r="I124" s="111"/>
      <c r="J124" s="112" t="s">
        <v>37</v>
      </c>
      <c r="K124" s="113" t="s">
        <v>37</v>
      </c>
      <c r="L124" s="114" t="s">
        <v>37</v>
      </c>
      <c r="M124" s="114" t="s">
        <v>37</v>
      </c>
      <c r="N124" s="114" t="s">
        <v>37</v>
      </c>
      <c r="O124" s="114" t="s">
        <v>37</v>
      </c>
      <c r="P124" s="114" t="s">
        <v>37</v>
      </c>
      <c r="Q124" s="47" t="s">
        <v>37</v>
      </c>
      <c r="R124" s="130" t="s">
        <v>37</v>
      </c>
      <c r="V124" s="144"/>
    </row>
    <row r="125" spans="1:22" ht="41.25" customHeight="1" x14ac:dyDescent="0.2">
      <c r="A125" s="119" t="s">
        <v>1082</v>
      </c>
      <c r="B125" s="116" t="s">
        <v>871</v>
      </c>
      <c r="C125" s="101" t="s">
        <v>872</v>
      </c>
      <c r="D125" s="101" t="s">
        <v>543</v>
      </c>
      <c r="E125" s="120" t="s">
        <v>45</v>
      </c>
      <c r="F125" s="102">
        <f>SUM(F126:F132)</f>
        <v>2</v>
      </c>
      <c r="G125" s="103">
        <f>SUM(G126:G132)</f>
        <v>200</v>
      </c>
      <c r="H125" s="103">
        <f>SUM(H126:H132)</f>
        <v>40</v>
      </c>
      <c r="I125" s="117">
        <f>SUM(I126:I132)</f>
        <v>40</v>
      </c>
      <c r="J125" s="118" t="s">
        <v>873</v>
      </c>
      <c r="K125" s="105" t="s">
        <v>874</v>
      </c>
      <c r="L125" s="106" t="s">
        <v>875</v>
      </c>
      <c r="M125" s="107" t="s">
        <v>44</v>
      </c>
      <c r="N125" s="234" t="s">
        <v>52</v>
      </c>
      <c r="O125" s="234" t="s">
        <v>65</v>
      </c>
      <c r="P125" s="235" t="s">
        <v>65</v>
      </c>
      <c r="Q125" s="49" t="s">
        <v>876</v>
      </c>
      <c r="R125" s="129">
        <f>(G125-F125)/F125</f>
        <v>99</v>
      </c>
      <c r="S125" s="412" t="s">
        <v>1355</v>
      </c>
      <c r="T125" s="413"/>
      <c r="U125" s="413"/>
      <c r="V125" s="144"/>
    </row>
    <row r="126" spans="1:22" ht="24" x14ac:dyDescent="0.2">
      <c r="A126" s="108"/>
      <c r="B126" s="109" t="s">
        <v>36</v>
      </c>
      <c r="C126" s="110" t="s">
        <v>37</v>
      </c>
      <c r="D126" s="110" t="s">
        <v>37</v>
      </c>
      <c r="E126" s="110" t="s">
        <v>37</v>
      </c>
      <c r="F126" s="110">
        <v>2</v>
      </c>
      <c r="G126" s="111">
        <v>200</v>
      </c>
      <c r="H126" s="111">
        <v>40</v>
      </c>
      <c r="I126" s="111">
        <v>40</v>
      </c>
      <c r="J126" s="112" t="s">
        <v>37</v>
      </c>
      <c r="K126" s="113" t="s">
        <v>37</v>
      </c>
      <c r="L126" s="114" t="s">
        <v>37</v>
      </c>
      <c r="M126" s="114" t="s">
        <v>37</v>
      </c>
      <c r="N126" s="114" t="s">
        <v>37</v>
      </c>
      <c r="O126" s="114" t="s">
        <v>37</v>
      </c>
      <c r="P126" s="114" t="s">
        <v>37</v>
      </c>
      <c r="Q126" s="47" t="s">
        <v>37</v>
      </c>
      <c r="R126" s="130" t="s">
        <v>37</v>
      </c>
      <c r="S126" s="412"/>
      <c r="T126" s="413"/>
      <c r="U126" s="413"/>
      <c r="V126" s="144"/>
    </row>
    <row r="127" spans="1:22" ht="24" x14ac:dyDescent="0.2">
      <c r="A127" s="115"/>
      <c r="B127" s="109" t="s">
        <v>38</v>
      </c>
      <c r="C127" s="110" t="s">
        <v>37</v>
      </c>
      <c r="D127" s="110" t="s">
        <v>37</v>
      </c>
      <c r="E127" s="110" t="s">
        <v>37</v>
      </c>
      <c r="F127" s="110"/>
      <c r="G127" s="111"/>
      <c r="H127" s="111"/>
      <c r="I127" s="111"/>
      <c r="J127" s="112" t="s">
        <v>37</v>
      </c>
      <c r="K127" s="113" t="s">
        <v>37</v>
      </c>
      <c r="L127" s="114" t="s">
        <v>37</v>
      </c>
      <c r="M127" s="114" t="s">
        <v>37</v>
      </c>
      <c r="N127" s="114" t="s">
        <v>37</v>
      </c>
      <c r="O127" s="114" t="s">
        <v>37</v>
      </c>
      <c r="P127" s="114" t="s">
        <v>37</v>
      </c>
      <c r="Q127" s="47" t="s">
        <v>37</v>
      </c>
      <c r="R127" s="130" t="s">
        <v>37</v>
      </c>
      <c r="S127" s="143"/>
      <c r="V127" s="141"/>
    </row>
    <row r="128" spans="1:22" x14ac:dyDescent="0.2">
      <c r="A128" s="115"/>
      <c r="B128" s="109" t="s">
        <v>39</v>
      </c>
      <c r="C128" s="110" t="s">
        <v>37</v>
      </c>
      <c r="D128" s="110" t="s">
        <v>37</v>
      </c>
      <c r="E128" s="110" t="s">
        <v>37</v>
      </c>
      <c r="F128" s="110"/>
      <c r="G128" s="111"/>
      <c r="H128" s="111"/>
      <c r="I128" s="111"/>
      <c r="J128" s="112" t="s">
        <v>37</v>
      </c>
      <c r="K128" s="113" t="s">
        <v>37</v>
      </c>
      <c r="L128" s="114" t="s">
        <v>37</v>
      </c>
      <c r="M128" s="114" t="s">
        <v>37</v>
      </c>
      <c r="N128" s="114" t="s">
        <v>37</v>
      </c>
      <c r="O128" s="114" t="s">
        <v>37</v>
      </c>
      <c r="P128" s="114" t="s">
        <v>37</v>
      </c>
      <c r="Q128" s="47" t="s">
        <v>37</v>
      </c>
      <c r="R128" s="130" t="s">
        <v>37</v>
      </c>
    </row>
    <row r="129" spans="1:21" ht="30" customHeight="1" x14ac:dyDescent="0.2">
      <c r="A129" s="115"/>
      <c r="B129" s="109" t="s">
        <v>40</v>
      </c>
      <c r="C129" s="110" t="s">
        <v>37</v>
      </c>
      <c r="D129" s="110" t="s">
        <v>37</v>
      </c>
      <c r="E129" s="110" t="s">
        <v>37</v>
      </c>
      <c r="F129" s="110"/>
      <c r="G129" s="111"/>
      <c r="H129" s="111"/>
      <c r="I129" s="111"/>
      <c r="J129" s="112" t="s">
        <v>37</v>
      </c>
      <c r="K129" s="113" t="s">
        <v>37</v>
      </c>
      <c r="L129" s="114" t="s">
        <v>37</v>
      </c>
      <c r="M129" s="114" t="s">
        <v>37</v>
      </c>
      <c r="N129" s="114" t="s">
        <v>37</v>
      </c>
      <c r="O129" s="114" t="s">
        <v>37</v>
      </c>
      <c r="P129" s="114" t="s">
        <v>37</v>
      </c>
      <c r="Q129" s="47" t="s">
        <v>37</v>
      </c>
      <c r="R129" s="130" t="s">
        <v>37</v>
      </c>
    </row>
    <row r="130" spans="1:21" x14ac:dyDescent="0.2">
      <c r="A130" s="115"/>
      <c r="B130" s="109" t="s">
        <v>41</v>
      </c>
      <c r="C130" s="110" t="s">
        <v>37</v>
      </c>
      <c r="D130" s="110" t="s">
        <v>37</v>
      </c>
      <c r="E130" s="110" t="s">
        <v>37</v>
      </c>
      <c r="F130" s="110"/>
      <c r="G130" s="111"/>
      <c r="H130" s="111"/>
      <c r="I130" s="111"/>
      <c r="J130" s="112" t="s">
        <v>37</v>
      </c>
      <c r="K130" s="113" t="s">
        <v>37</v>
      </c>
      <c r="L130" s="114" t="s">
        <v>37</v>
      </c>
      <c r="M130" s="114" t="s">
        <v>37</v>
      </c>
      <c r="N130" s="114" t="s">
        <v>37</v>
      </c>
      <c r="O130" s="114" t="s">
        <v>37</v>
      </c>
      <c r="P130" s="114" t="s">
        <v>37</v>
      </c>
      <c r="Q130" s="47" t="s">
        <v>37</v>
      </c>
      <c r="R130" s="130" t="s">
        <v>37</v>
      </c>
    </row>
    <row r="131" spans="1:21" x14ac:dyDescent="0.2">
      <c r="A131" s="115"/>
      <c r="B131" s="109" t="s">
        <v>42</v>
      </c>
      <c r="C131" s="110" t="s">
        <v>37</v>
      </c>
      <c r="D131" s="110" t="s">
        <v>37</v>
      </c>
      <c r="E131" s="110" t="s">
        <v>37</v>
      </c>
      <c r="F131" s="110"/>
      <c r="G131" s="111"/>
      <c r="H131" s="111"/>
      <c r="I131" s="111"/>
      <c r="J131" s="112" t="s">
        <v>37</v>
      </c>
      <c r="K131" s="113" t="s">
        <v>37</v>
      </c>
      <c r="L131" s="114" t="s">
        <v>37</v>
      </c>
      <c r="M131" s="114" t="s">
        <v>37</v>
      </c>
      <c r="N131" s="114" t="s">
        <v>37</v>
      </c>
      <c r="O131" s="114" t="s">
        <v>37</v>
      </c>
      <c r="P131" s="114" t="s">
        <v>37</v>
      </c>
      <c r="Q131" s="47" t="s">
        <v>37</v>
      </c>
      <c r="R131" s="130" t="s">
        <v>37</v>
      </c>
    </row>
    <row r="132" spans="1:21" x14ac:dyDescent="0.2">
      <c r="A132" s="115"/>
      <c r="B132" s="109" t="s">
        <v>43</v>
      </c>
      <c r="C132" s="110" t="s">
        <v>37</v>
      </c>
      <c r="D132" s="110" t="s">
        <v>37</v>
      </c>
      <c r="E132" s="110" t="s">
        <v>37</v>
      </c>
      <c r="F132" s="110"/>
      <c r="G132" s="111"/>
      <c r="H132" s="111"/>
      <c r="I132" s="111"/>
      <c r="J132" s="112" t="s">
        <v>37</v>
      </c>
      <c r="K132" s="113" t="s">
        <v>37</v>
      </c>
      <c r="L132" s="114" t="s">
        <v>37</v>
      </c>
      <c r="M132" s="114" t="s">
        <v>37</v>
      </c>
      <c r="N132" s="114" t="s">
        <v>37</v>
      </c>
      <c r="O132" s="114" t="s">
        <v>37</v>
      </c>
      <c r="P132" s="114" t="s">
        <v>37</v>
      </c>
      <c r="Q132" s="47" t="s">
        <v>37</v>
      </c>
      <c r="R132" s="130" t="s">
        <v>37</v>
      </c>
    </row>
    <row r="133" spans="1:21" ht="45" customHeight="1" x14ac:dyDescent="0.2">
      <c r="A133" s="119" t="s">
        <v>1102</v>
      </c>
      <c r="B133" s="116" t="s">
        <v>1117</v>
      </c>
      <c r="C133" s="101" t="s">
        <v>542</v>
      </c>
      <c r="D133" s="101">
        <v>7</v>
      </c>
      <c r="E133" s="101" t="s">
        <v>569</v>
      </c>
      <c r="F133" s="102">
        <f>SUM(F134:F140)</f>
        <v>65</v>
      </c>
      <c r="G133" s="103">
        <f>SUM(G134:G140)</f>
        <v>30</v>
      </c>
      <c r="H133" s="103">
        <f>SUM(H134:H140)</f>
        <v>50</v>
      </c>
      <c r="I133" s="117">
        <f>SUM(I134:I140)</f>
        <v>50</v>
      </c>
      <c r="J133" s="118" t="s">
        <v>867</v>
      </c>
      <c r="K133" s="105" t="s">
        <v>1103</v>
      </c>
      <c r="L133" s="106" t="s">
        <v>1106</v>
      </c>
      <c r="M133" s="107" t="s">
        <v>44</v>
      </c>
      <c r="N133" s="234"/>
      <c r="O133" s="234"/>
      <c r="P133" s="235" t="s">
        <v>65</v>
      </c>
      <c r="Q133" s="49" t="s">
        <v>869</v>
      </c>
      <c r="R133" s="129">
        <f>(G133-F133)/F133</f>
        <v>-0.53846153846153844</v>
      </c>
      <c r="S133" s="493" t="s">
        <v>1305</v>
      </c>
      <c r="T133" s="494"/>
      <c r="U133" s="494"/>
    </row>
    <row r="134" spans="1:21" ht="24" customHeight="1" x14ac:dyDescent="0.2">
      <c r="A134" s="108"/>
      <c r="B134" s="109" t="s">
        <v>36</v>
      </c>
      <c r="C134" s="110" t="s">
        <v>37</v>
      </c>
      <c r="D134" s="110" t="s">
        <v>37</v>
      </c>
      <c r="E134" s="110" t="s">
        <v>37</v>
      </c>
      <c r="F134" s="110"/>
      <c r="G134" s="111">
        <v>10</v>
      </c>
      <c r="H134" s="111">
        <v>50</v>
      </c>
      <c r="I134" s="111">
        <v>50</v>
      </c>
      <c r="J134" s="112" t="s">
        <v>37</v>
      </c>
      <c r="K134" s="113" t="s">
        <v>37</v>
      </c>
      <c r="L134" s="114" t="s">
        <v>37</v>
      </c>
      <c r="M134" s="114" t="s">
        <v>37</v>
      </c>
      <c r="N134" s="114" t="s">
        <v>37</v>
      </c>
      <c r="O134" s="114" t="s">
        <v>37</v>
      </c>
      <c r="P134" s="114" t="s">
        <v>37</v>
      </c>
      <c r="Q134" s="47" t="s">
        <v>37</v>
      </c>
      <c r="R134" s="130" t="s">
        <v>37</v>
      </c>
    </row>
    <row r="135" spans="1:21" ht="24" x14ac:dyDescent="0.2">
      <c r="A135" s="115"/>
      <c r="B135" s="109" t="s">
        <v>38</v>
      </c>
      <c r="C135" s="110" t="s">
        <v>37</v>
      </c>
      <c r="D135" s="110" t="s">
        <v>37</v>
      </c>
      <c r="E135" s="110" t="s">
        <v>37</v>
      </c>
      <c r="F135" s="110"/>
      <c r="G135" s="111"/>
      <c r="H135" s="111"/>
      <c r="I135" s="111"/>
      <c r="J135" s="112" t="s">
        <v>37</v>
      </c>
      <c r="K135" s="113" t="s">
        <v>37</v>
      </c>
      <c r="L135" s="114" t="s">
        <v>37</v>
      </c>
      <c r="M135" s="114" t="s">
        <v>37</v>
      </c>
      <c r="N135" s="114" t="s">
        <v>37</v>
      </c>
      <c r="O135" s="114" t="s">
        <v>37</v>
      </c>
      <c r="P135" s="114" t="s">
        <v>37</v>
      </c>
      <c r="Q135" s="47" t="s">
        <v>37</v>
      </c>
      <c r="R135" s="130" t="s">
        <v>37</v>
      </c>
    </row>
    <row r="136" spans="1:21" x14ac:dyDescent="0.2">
      <c r="A136" s="115"/>
      <c r="B136" s="109" t="s">
        <v>39</v>
      </c>
      <c r="C136" s="110" t="s">
        <v>37</v>
      </c>
      <c r="D136" s="110" t="s">
        <v>37</v>
      </c>
      <c r="E136" s="110" t="s">
        <v>37</v>
      </c>
      <c r="F136" s="110"/>
      <c r="G136" s="111"/>
      <c r="H136" s="111"/>
      <c r="I136" s="111"/>
      <c r="J136" s="112" t="s">
        <v>37</v>
      </c>
      <c r="K136" s="113" t="s">
        <v>37</v>
      </c>
      <c r="L136" s="114" t="s">
        <v>37</v>
      </c>
      <c r="M136" s="114" t="s">
        <v>37</v>
      </c>
      <c r="N136" s="114" t="s">
        <v>37</v>
      </c>
      <c r="O136" s="114" t="s">
        <v>37</v>
      </c>
      <c r="P136" s="114" t="s">
        <v>37</v>
      </c>
      <c r="Q136" s="47" t="s">
        <v>37</v>
      </c>
      <c r="R136" s="130" t="s">
        <v>37</v>
      </c>
    </row>
    <row r="137" spans="1:21" ht="24" x14ac:dyDescent="0.2">
      <c r="A137" s="115"/>
      <c r="B137" s="109" t="s">
        <v>40</v>
      </c>
      <c r="C137" s="110" t="s">
        <v>37</v>
      </c>
      <c r="D137" s="110" t="s">
        <v>37</v>
      </c>
      <c r="E137" s="110" t="s">
        <v>37</v>
      </c>
      <c r="F137" s="110"/>
      <c r="G137" s="111"/>
      <c r="H137" s="111"/>
      <c r="I137" s="111"/>
      <c r="J137" s="112" t="s">
        <v>37</v>
      </c>
      <c r="K137" s="113" t="s">
        <v>37</v>
      </c>
      <c r="L137" s="114" t="s">
        <v>37</v>
      </c>
      <c r="M137" s="114" t="s">
        <v>37</v>
      </c>
      <c r="N137" s="114" t="s">
        <v>37</v>
      </c>
      <c r="O137" s="114" t="s">
        <v>37</v>
      </c>
      <c r="P137" s="114" t="s">
        <v>37</v>
      </c>
      <c r="Q137" s="47" t="s">
        <v>37</v>
      </c>
      <c r="R137" s="130" t="s">
        <v>37</v>
      </c>
    </row>
    <row r="138" spans="1:21" x14ac:dyDescent="0.2">
      <c r="A138" s="115"/>
      <c r="B138" s="109" t="s">
        <v>41</v>
      </c>
      <c r="C138" s="110" t="s">
        <v>37</v>
      </c>
      <c r="D138" s="110" t="s">
        <v>37</v>
      </c>
      <c r="E138" s="110" t="s">
        <v>37</v>
      </c>
      <c r="F138" s="110">
        <v>65</v>
      </c>
      <c r="G138" s="111">
        <v>20</v>
      </c>
      <c r="H138" s="111"/>
      <c r="I138" s="111"/>
      <c r="J138" s="112" t="s">
        <v>37</v>
      </c>
      <c r="K138" s="113" t="s">
        <v>37</v>
      </c>
      <c r="L138" s="114" t="s">
        <v>37</v>
      </c>
      <c r="M138" s="114" t="s">
        <v>37</v>
      </c>
      <c r="N138" s="114" t="s">
        <v>37</v>
      </c>
      <c r="O138" s="114" t="s">
        <v>37</v>
      </c>
      <c r="P138" s="114" t="s">
        <v>37</v>
      </c>
      <c r="Q138" s="47" t="s">
        <v>37</v>
      </c>
      <c r="R138" s="130" t="s">
        <v>37</v>
      </c>
    </row>
    <row r="139" spans="1:21" x14ac:dyDescent="0.2">
      <c r="A139" s="115"/>
      <c r="B139" s="109" t="s">
        <v>42</v>
      </c>
      <c r="C139" s="110" t="s">
        <v>37</v>
      </c>
      <c r="D139" s="110" t="s">
        <v>37</v>
      </c>
      <c r="E139" s="110" t="s">
        <v>37</v>
      </c>
      <c r="F139" s="110"/>
      <c r="G139" s="111"/>
      <c r="H139" s="111"/>
      <c r="I139" s="111"/>
      <c r="J139" s="112" t="s">
        <v>37</v>
      </c>
      <c r="K139" s="113" t="s">
        <v>37</v>
      </c>
      <c r="L139" s="114" t="s">
        <v>37</v>
      </c>
      <c r="M139" s="114" t="s">
        <v>37</v>
      </c>
      <c r="N139" s="114" t="s">
        <v>37</v>
      </c>
      <c r="O139" s="114" t="s">
        <v>37</v>
      </c>
      <c r="P139" s="114" t="s">
        <v>37</v>
      </c>
      <c r="Q139" s="47" t="s">
        <v>37</v>
      </c>
      <c r="R139" s="130" t="s">
        <v>37</v>
      </c>
    </row>
    <row r="140" spans="1:21" x14ac:dyDescent="0.2">
      <c r="A140" s="115"/>
      <c r="B140" s="109" t="s">
        <v>43</v>
      </c>
      <c r="C140" s="110" t="s">
        <v>37</v>
      </c>
      <c r="D140" s="110" t="s">
        <v>37</v>
      </c>
      <c r="E140" s="110" t="s">
        <v>37</v>
      </c>
      <c r="F140" s="110"/>
      <c r="G140" s="111"/>
      <c r="H140" s="111"/>
      <c r="I140" s="111"/>
      <c r="J140" s="112" t="s">
        <v>37</v>
      </c>
      <c r="K140" s="113" t="s">
        <v>37</v>
      </c>
      <c r="L140" s="114" t="s">
        <v>37</v>
      </c>
      <c r="M140" s="114" t="s">
        <v>37</v>
      </c>
      <c r="N140" s="114" t="s">
        <v>37</v>
      </c>
      <c r="O140" s="114" t="s">
        <v>37</v>
      </c>
      <c r="P140" s="114" t="s">
        <v>37</v>
      </c>
      <c r="Q140" s="47" t="s">
        <v>37</v>
      </c>
      <c r="R140" s="130" t="s">
        <v>37</v>
      </c>
    </row>
    <row r="141" spans="1:21" ht="48.75" customHeight="1" x14ac:dyDescent="0.2">
      <c r="A141" s="119" t="s">
        <v>1109</v>
      </c>
      <c r="B141" s="116" t="s">
        <v>1118</v>
      </c>
      <c r="C141" s="101" t="s">
        <v>757</v>
      </c>
      <c r="D141" s="101" t="s">
        <v>761</v>
      </c>
      <c r="E141" s="101" t="s">
        <v>741</v>
      </c>
      <c r="F141" s="102">
        <f>SUM(F142:F148)</f>
        <v>0</v>
      </c>
      <c r="G141" s="103">
        <f>SUM(G142:G148)</f>
        <v>30</v>
      </c>
      <c r="H141" s="103">
        <f>SUM(H142:H148)</f>
        <v>50</v>
      </c>
      <c r="I141" s="117">
        <f>SUM(I142:I148)</f>
        <v>50</v>
      </c>
      <c r="J141" s="118" t="s">
        <v>867</v>
      </c>
      <c r="K141" s="105" t="s">
        <v>1107</v>
      </c>
      <c r="L141" s="106" t="s">
        <v>1106</v>
      </c>
      <c r="M141" s="107" t="s">
        <v>44</v>
      </c>
      <c r="N141" s="234"/>
      <c r="O141" s="234"/>
      <c r="P141" s="235" t="s">
        <v>65</v>
      </c>
      <c r="Q141" s="49" t="s">
        <v>869</v>
      </c>
      <c r="R141" s="129" t="e">
        <f>(G141-F141)/F141</f>
        <v>#DIV/0!</v>
      </c>
      <c r="S141" s="493" t="s">
        <v>1305</v>
      </c>
      <c r="T141" s="494"/>
      <c r="U141" s="494"/>
    </row>
    <row r="142" spans="1:21" ht="24" customHeight="1" x14ac:dyDescent="0.2">
      <c r="A142" s="108"/>
      <c r="B142" s="109" t="s">
        <v>36</v>
      </c>
      <c r="C142" s="110" t="s">
        <v>37</v>
      </c>
      <c r="D142" s="110" t="s">
        <v>37</v>
      </c>
      <c r="E142" s="110" t="s">
        <v>37</v>
      </c>
      <c r="F142" s="110"/>
      <c r="G142" s="111">
        <v>10</v>
      </c>
      <c r="H142" s="111">
        <v>50</v>
      </c>
      <c r="I142" s="111">
        <v>50</v>
      </c>
      <c r="J142" s="112" t="s">
        <v>37</v>
      </c>
      <c r="K142" s="113" t="s">
        <v>37</v>
      </c>
      <c r="L142" s="114" t="s">
        <v>37</v>
      </c>
      <c r="M142" s="114" t="s">
        <v>37</v>
      </c>
      <c r="N142" s="114" t="s">
        <v>37</v>
      </c>
      <c r="O142" s="114" t="s">
        <v>37</v>
      </c>
      <c r="P142" s="114" t="s">
        <v>37</v>
      </c>
      <c r="Q142" s="47" t="s">
        <v>37</v>
      </c>
      <c r="R142" s="130" t="s">
        <v>37</v>
      </c>
    </row>
    <row r="143" spans="1:21" ht="24" x14ac:dyDescent="0.2">
      <c r="A143" s="115"/>
      <c r="B143" s="109" t="s">
        <v>38</v>
      </c>
      <c r="C143" s="110" t="s">
        <v>37</v>
      </c>
      <c r="D143" s="110" t="s">
        <v>37</v>
      </c>
      <c r="E143" s="110" t="s">
        <v>37</v>
      </c>
      <c r="F143" s="110"/>
      <c r="G143" s="111"/>
      <c r="H143" s="111"/>
      <c r="I143" s="111"/>
      <c r="J143" s="112" t="s">
        <v>37</v>
      </c>
      <c r="K143" s="113" t="s">
        <v>37</v>
      </c>
      <c r="L143" s="114" t="s">
        <v>37</v>
      </c>
      <c r="M143" s="114" t="s">
        <v>37</v>
      </c>
      <c r="N143" s="114" t="s">
        <v>37</v>
      </c>
      <c r="O143" s="114" t="s">
        <v>37</v>
      </c>
      <c r="P143" s="114" t="s">
        <v>37</v>
      </c>
      <c r="Q143" s="47" t="s">
        <v>37</v>
      </c>
      <c r="R143" s="130" t="s">
        <v>37</v>
      </c>
      <c r="S143" s="495"/>
      <c r="T143" s="496"/>
      <c r="U143" s="496"/>
    </row>
    <row r="144" spans="1:21" x14ac:dyDescent="0.2">
      <c r="A144" s="115"/>
      <c r="B144" s="109" t="s">
        <v>39</v>
      </c>
      <c r="C144" s="110" t="s">
        <v>37</v>
      </c>
      <c r="D144" s="110" t="s">
        <v>37</v>
      </c>
      <c r="E144" s="110" t="s">
        <v>37</v>
      </c>
      <c r="F144" s="110"/>
      <c r="G144" s="111"/>
      <c r="H144" s="111"/>
      <c r="I144" s="111"/>
      <c r="J144" s="112" t="s">
        <v>37</v>
      </c>
      <c r="K144" s="113" t="s">
        <v>37</v>
      </c>
      <c r="L144" s="114" t="s">
        <v>37</v>
      </c>
      <c r="M144" s="114" t="s">
        <v>37</v>
      </c>
      <c r="N144" s="114" t="s">
        <v>37</v>
      </c>
      <c r="O144" s="114" t="s">
        <v>37</v>
      </c>
      <c r="P144" s="114" t="s">
        <v>37</v>
      </c>
      <c r="Q144" s="47" t="s">
        <v>37</v>
      </c>
      <c r="R144" s="130" t="s">
        <v>37</v>
      </c>
      <c r="S144" s="462"/>
      <c r="T144" s="463"/>
      <c r="U144" s="463"/>
    </row>
    <row r="145" spans="1:21" ht="24" x14ac:dyDescent="0.2">
      <c r="A145" s="115"/>
      <c r="B145" s="109" t="s">
        <v>40</v>
      </c>
      <c r="C145" s="110" t="s">
        <v>37</v>
      </c>
      <c r="D145" s="110" t="s">
        <v>37</v>
      </c>
      <c r="E145" s="110" t="s">
        <v>37</v>
      </c>
      <c r="F145" s="110"/>
      <c r="G145" s="111"/>
      <c r="H145" s="111"/>
      <c r="I145" s="111"/>
      <c r="J145" s="112" t="s">
        <v>37</v>
      </c>
      <c r="K145" s="113" t="s">
        <v>37</v>
      </c>
      <c r="L145" s="114" t="s">
        <v>37</v>
      </c>
      <c r="M145" s="114" t="s">
        <v>37</v>
      </c>
      <c r="N145" s="114" t="s">
        <v>37</v>
      </c>
      <c r="O145" s="114" t="s">
        <v>37</v>
      </c>
      <c r="P145" s="114" t="s">
        <v>37</v>
      </c>
      <c r="Q145" s="47" t="s">
        <v>37</v>
      </c>
      <c r="R145" s="130" t="s">
        <v>37</v>
      </c>
    </row>
    <row r="146" spans="1:21" x14ac:dyDescent="0.2">
      <c r="A146" s="115"/>
      <c r="B146" s="109" t="s">
        <v>41</v>
      </c>
      <c r="C146" s="110" t="s">
        <v>37</v>
      </c>
      <c r="D146" s="110" t="s">
        <v>37</v>
      </c>
      <c r="E146" s="110" t="s">
        <v>37</v>
      </c>
      <c r="F146" s="110"/>
      <c r="G146" s="111">
        <v>20</v>
      </c>
      <c r="H146" s="111"/>
      <c r="I146" s="111"/>
      <c r="J146" s="112" t="s">
        <v>37</v>
      </c>
      <c r="K146" s="113" t="s">
        <v>37</v>
      </c>
      <c r="L146" s="114" t="s">
        <v>37</v>
      </c>
      <c r="M146" s="114" t="s">
        <v>37</v>
      </c>
      <c r="N146" s="114" t="s">
        <v>37</v>
      </c>
      <c r="O146" s="114" t="s">
        <v>37</v>
      </c>
      <c r="P146" s="114" t="s">
        <v>37</v>
      </c>
      <c r="Q146" s="47" t="s">
        <v>37</v>
      </c>
      <c r="R146" s="130" t="s">
        <v>37</v>
      </c>
    </row>
    <row r="147" spans="1:21" x14ac:dyDescent="0.2">
      <c r="A147" s="115"/>
      <c r="B147" s="109" t="s">
        <v>42</v>
      </c>
      <c r="C147" s="110" t="s">
        <v>37</v>
      </c>
      <c r="D147" s="110" t="s">
        <v>37</v>
      </c>
      <c r="E147" s="110" t="s">
        <v>37</v>
      </c>
      <c r="F147" s="110"/>
      <c r="G147" s="111"/>
      <c r="H147" s="111"/>
      <c r="I147" s="111"/>
      <c r="J147" s="112" t="s">
        <v>37</v>
      </c>
      <c r="K147" s="113" t="s">
        <v>37</v>
      </c>
      <c r="L147" s="114" t="s">
        <v>37</v>
      </c>
      <c r="M147" s="114" t="s">
        <v>37</v>
      </c>
      <c r="N147" s="114" t="s">
        <v>37</v>
      </c>
      <c r="O147" s="114" t="s">
        <v>37</v>
      </c>
      <c r="P147" s="114" t="s">
        <v>37</v>
      </c>
      <c r="Q147" s="47" t="s">
        <v>37</v>
      </c>
      <c r="R147" s="130" t="s">
        <v>37</v>
      </c>
    </row>
    <row r="148" spans="1:21" x14ac:dyDescent="0.2">
      <c r="A148" s="115"/>
      <c r="B148" s="109" t="s">
        <v>43</v>
      </c>
      <c r="C148" s="110" t="s">
        <v>37</v>
      </c>
      <c r="D148" s="110" t="s">
        <v>37</v>
      </c>
      <c r="E148" s="110" t="s">
        <v>37</v>
      </c>
      <c r="F148" s="110"/>
      <c r="G148" s="111"/>
      <c r="H148" s="111"/>
      <c r="I148" s="111"/>
      <c r="J148" s="112" t="s">
        <v>37</v>
      </c>
      <c r="K148" s="113" t="s">
        <v>37</v>
      </c>
      <c r="L148" s="114" t="s">
        <v>37</v>
      </c>
      <c r="M148" s="114" t="s">
        <v>37</v>
      </c>
      <c r="N148" s="114" t="s">
        <v>37</v>
      </c>
      <c r="O148" s="114" t="s">
        <v>37</v>
      </c>
      <c r="P148" s="114" t="s">
        <v>37</v>
      </c>
      <c r="Q148" s="47" t="s">
        <v>37</v>
      </c>
      <c r="R148" s="130" t="s">
        <v>37</v>
      </c>
    </row>
    <row r="149" spans="1:21" ht="46.5" customHeight="1" x14ac:dyDescent="0.2">
      <c r="A149" s="119" t="s">
        <v>1110</v>
      </c>
      <c r="B149" s="116" t="s">
        <v>1119</v>
      </c>
      <c r="C149" s="101" t="s">
        <v>757</v>
      </c>
      <c r="D149" s="101" t="s">
        <v>543</v>
      </c>
      <c r="E149" s="101" t="s">
        <v>720</v>
      </c>
      <c r="F149" s="102">
        <f>SUM(F150:F156)</f>
        <v>2</v>
      </c>
      <c r="G149" s="103">
        <f>SUM(G150:G156)</f>
        <v>0</v>
      </c>
      <c r="H149" s="103">
        <f>SUM(H150:H156)</f>
        <v>0</v>
      </c>
      <c r="I149" s="117">
        <f>SUM(I150:I156)</f>
        <v>30</v>
      </c>
      <c r="J149" s="118" t="s">
        <v>867</v>
      </c>
      <c r="K149" s="105" t="s">
        <v>1108</v>
      </c>
      <c r="L149" s="106" t="s">
        <v>1106</v>
      </c>
      <c r="M149" s="107" t="s">
        <v>44</v>
      </c>
      <c r="N149" s="234"/>
      <c r="O149" s="234"/>
      <c r="P149" s="235"/>
      <c r="Q149" s="49" t="s">
        <v>869</v>
      </c>
      <c r="R149" s="129">
        <f>(G149-F149)/F149</f>
        <v>-1</v>
      </c>
      <c r="S149" s="493" t="s">
        <v>1305</v>
      </c>
      <c r="T149" s="494"/>
      <c r="U149" s="494"/>
    </row>
    <row r="150" spans="1:21" ht="24" x14ac:dyDescent="0.2">
      <c r="A150" s="108"/>
      <c r="B150" s="109" t="s">
        <v>36</v>
      </c>
      <c r="C150" s="110" t="s">
        <v>37</v>
      </c>
      <c r="D150" s="110" t="s">
        <v>37</v>
      </c>
      <c r="E150" s="110" t="s">
        <v>37</v>
      </c>
      <c r="F150" s="110">
        <v>2</v>
      </c>
      <c r="G150" s="111"/>
      <c r="H150" s="111"/>
      <c r="I150" s="111">
        <v>30</v>
      </c>
      <c r="J150" s="112" t="s">
        <v>37</v>
      </c>
      <c r="K150" s="113" t="s">
        <v>37</v>
      </c>
      <c r="L150" s="114" t="s">
        <v>37</v>
      </c>
      <c r="M150" s="114" t="s">
        <v>37</v>
      </c>
      <c r="N150" s="114" t="s">
        <v>37</v>
      </c>
      <c r="O150" s="114" t="s">
        <v>37</v>
      </c>
      <c r="P150" s="114" t="s">
        <v>37</v>
      </c>
      <c r="Q150" s="47" t="s">
        <v>37</v>
      </c>
      <c r="R150" s="130" t="s">
        <v>37</v>
      </c>
      <c r="S150" s="412"/>
      <c r="T150" s="413"/>
      <c r="U150" s="413"/>
    </row>
    <row r="151" spans="1:21" ht="24" x14ac:dyDescent="0.2">
      <c r="A151" s="115"/>
      <c r="B151" s="109" t="s">
        <v>38</v>
      </c>
      <c r="C151" s="110" t="s">
        <v>37</v>
      </c>
      <c r="D151" s="110" t="s">
        <v>37</v>
      </c>
      <c r="E151" s="110" t="s">
        <v>37</v>
      </c>
      <c r="F151" s="110"/>
      <c r="G151" s="111"/>
      <c r="H151" s="111"/>
      <c r="I151" s="111"/>
      <c r="J151" s="112" t="s">
        <v>37</v>
      </c>
      <c r="K151" s="113" t="s">
        <v>37</v>
      </c>
      <c r="L151" s="114" t="s">
        <v>37</v>
      </c>
      <c r="M151" s="114" t="s">
        <v>37</v>
      </c>
      <c r="N151" s="114" t="s">
        <v>37</v>
      </c>
      <c r="O151" s="114" t="s">
        <v>37</v>
      </c>
      <c r="P151" s="114" t="s">
        <v>37</v>
      </c>
      <c r="Q151" s="47" t="s">
        <v>37</v>
      </c>
      <c r="R151" s="130" t="s">
        <v>37</v>
      </c>
    </row>
    <row r="152" spans="1:21" x14ac:dyDescent="0.2">
      <c r="A152" s="115"/>
      <c r="B152" s="109" t="s">
        <v>39</v>
      </c>
      <c r="C152" s="110" t="s">
        <v>37</v>
      </c>
      <c r="D152" s="110" t="s">
        <v>37</v>
      </c>
      <c r="E152" s="110" t="s">
        <v>37</v>
      </c>
      <c r="F152" s="110"/>
      <c r="G152" s="111"/>
      <c r="H152" s="111"/>
      <c r="I152" s="111"/>
      <c r="J152" s="112" t="s">
        <v>37</v>
      </c>
      <c r="K152" s="113" t="s">
        <v>37</v>
      </c>
      <c r="L152" s="114" t="s">
        <v>37</v>
      </c>
      <c r="M152" s="114" t="s">
        <v>37</v>
      </c>
      <c r="N152" s="114" t="s">
        <v>37</v>
      </c>
      <c r="O152" s="114" t="s">
        <v>37</v>
      </c>
      <c r="P152" s="114" t="s">
        <v>37</v>
      </c>
      <c r="Q152" s="47" t="s">
        <v>37</v>
      </c>
      <c r="R152" s="130" t="s">
        <v>37</v>
      </c>
      <c r="S152" s="497"/>
      <c r="T152" s="498"/>
      <c r="U152" s="498"/>
    </row>
    <row r="153" spans="1:21" ht="24" x14ac:dyDescent="0.2">
      <c r="A153" s="115"/>
      <c r="B153" s="109" t="s">
        <v>40</v>
      </c>
      <c r="C153" s="110" t="s">
        <v>37</v>
      </c>
      <c r="D153" s="110" t="s">
        <v>37</v>
      </c>
      <c r="E153" s="110" t="s">
        <v>37</v>
      </c>
      <c r="F153" s="110"/>
      <c r="G153" s="111"/>
      <c r="H153" s="111"/>
      <c r="I153" s="111"/>
      <c r="J153" s="112" t="s">
        <v>37</v>
      </c>
      <c r="K153" s="113" t="s">
        <v>37</v>
      </c>
      <c r="L153" s="114" t="s">
        <v>37</v>
      </c>
      <c r="M153" s="114" t="s">
        <v>37</v>
      </c>
      <c r="N153" s="114" t="s">
        <v>37</v>
      </c>
      <c r="O153" s="114" t="s">
        <v>37</v>
      </c>
      <c r="P153" s="114" t="s">
        <v>37</v>
      </c>
      <c r="Q153" s="47" t="s">
        <v>37</v>
      </c>
      <c r="R153" s="130" t="s">
        <v>37</v>
      </c>
    </row>
    <row r="154" spans="1:21" x14ac:dyDescent="0.2">
      <c r="A154" s="115"/>
      <c r="B154" s="109" t="s">
        <v>41</v>
      </c>
      <c r="C154" s="110" t="s">
        <v>37</v>
      </c>
      <c r="D154" s="110" t="s">
        <v>37</v>
      </c>
      <c r="E154" s="110" t="s">
        <v>37</v>
      </c>
      <c r="F154" s="110"/>
      <c r="G154" s="111"/>
      <c r="H154" s="111"/>
      <c r="I154" s="111"/>
      <c r="J154" s="112" t="s">
        <v>37</v>
      </c>
      <c r="K154" s="113" t="s">
        <v>37</v>
      </c>
      <c r="L154" s="114" t="s">
        <v>37</v>
      </c>
      <c r="M154" s="114" t="s">
        <v>37</v>
      </c>
      <c r="N154" s="114" t="s">
        <v>37</v>
      </c>
      <c r="O154" s="114" t="s">
        <v>37</v>
      </c>
      <c r="P154" s="114" t="s">
        <v>37</v>
      </c>
      <c r="Q154" s="47" t="s">
        <v>37</v>
      </c>
      <c r="R154" s="130" t="s">
        <v>37</v>
      </c>
    </row>
    <row r="155" spans="1:21" x14ac:dyDescent="0.2">
      <c r="A155" s="115"/>
      <c r="B155" s="109" t="s">
        <v>42</v>
      </c>
      <c r="C155" s="110" t="s">
        <v>37</v>
      </c>
      <c r="D155" s="110" t="s">
        <v>37</v>
      </c>
      <c r="E155" s="110" t="s">
        <v>37</v>
      </c>
      <c r="F155" s="110"/>
      <c r="G155" s="111"/>
      <c r="H155" s="111"/>
      <c r="I155" s="111"/>
      <c r="J155" s="112" t="s">
        <v>37</v>
      </c>
      <c r="K155" s="113" t="s">
        <v>37</v>
      </c>
      <c r="L155" s="114" t="s">
        <v>37</v>
      </c>
      <c r="M155" s="114" t="s">
        <v>37</v>
      </c>
      <c r="N155" s="114" t="s">
        <v>37</v>
      </c>
      <c r="O155" s="114" t="s">
        <v>37</v>
      </c>
      <c r="P155" s="114" t="s">
        <v>37</v>
      </c>
      <c r="Q155" s="47" t="s">
        <v>37</v>
      </c>
      <c r="R155" s="130" t="s">
        <v>37</v>
      </c>
    </row>
    <row r="156" spans="1:21" x14ac:dyDescent="0.2">
      <c r="A156" s="115"/>
      <c r="B156" s="109" t="s">
        <v>43</v>
      </c>
      <c r="C156" s="110" t="s">
        <v>37</v>
      </c>
      <c r="D156" s="110" t="s">
        <v>37</v>
      </c>
      <c r="E156" s="110" t="s">
        <v>37</v>
      </c>
      <c r="F156" s="110"/>
      <c r="G156" s="111"/>
      <c r="H156" s="111"/>
      <c r="I156" s="111"/>
      <c r="J156" s="112" t="s">
        <v>37</v>
      </c>
      <c r="K156" s="113" t="s">
        <v>37</v>
      </c>
      <c r="L156" s="114" t="s">
        <v>37</v>
      </c>
      <c r="M156" s="114" t="s">
        <v>37</v>
      </c>
      <c r="N156" s="114" t="s">
        <v>37</v>
      </c>
      <c r="O156" s="114" t="s">
        <v>37</v>
      </c>
      <c r="P156" s="114" t="s">
        <v>37</v>
      </c>
      <c r="Q156" s="47" t="s">
        <v>37</v>
      </c>
      <c r="R156" s="130" t="s">
        <v>37</v>
      </c>
    </row>
    <row r="157" spans="1:21" ht="42.75" customHeight="1" x14ac:dyDescent="0.2">
      <c r="A157" s="87" t="s">
        <v>877</v>
      </c>
      <c r="B157" s="88" t="s">
        <v>1644</v>
      </c>
      <c r="C157" s="89"/>
      <c r="D157" s="89"/>
      <c r="E157" s="90"/>
      <c r="F157" s="91">
        <f>F158+F166+F174+F182+F190</f>
        <v>104.4</v>
      </c>
      <c r="G157" s="92">
        <f t="shared" ref="G157:I157" si="3">G158+G166+G174+G182+G190</f>
        <v>541.70000000000005</v>
      </c>
      <c r="H157" s="92">
        <f t="shared" si="3"/>
        <v>533.70000000000005</v>
      </c>
      <c r="I157" s="92">
        <f t="shared" si="3"/>
        <v>533.70000000000005</v>
      </c>
      <c r="J157" s="93" t="s">
        <v>21</v>
      </c>
      <c r="K157" s="94" t="s">
        <v>878</v>
      </c>
      <c r="L157" s="95" t="s">
        <v>1125</v>
      </c>
      <c r="M157" s="96" t="s">
        <v>26</v>
      </c>
      <c r="N157" s="151">
        <v>0.5</v>
      </c>
      <c r="O157" s="151">
        <v>0.5</v>
      </c>
      <c r="P157" s="151">
        <v>0.5</v>
      </c>
      <c r="Q157" s="73" t="s">
        <v>21</v>
      </c>
      <c r="R157" s="129" t="s">
        <v>21</v>
      </c>
      <c r="S157" s="412"/>
      <c r="T157" s="413"/>
      <c r="U157" s="413"/>
    </row>
    <row r="158" spans="1:21" ht="24" x14ac:dyDescent="0.2">
      <c r="A158" s="105" t="s">
        <v>1072</v>
      </c>
      <c r="B158" s="116" t="s">
        <v>1120</v>
      </c>
      <c r="C158" s="101" t="s">
        <v>881</v>
      </c>
      <c r="D158" s="101">
        <v>11</v>
      </c>
      <c r="E158" s="101" t="s">
        <v>879</v>
      </c>
      <c r="F158" s="102">
        <f>SUM(F159:F165)</f>
        <v>1</v>
      </c>
      <c r="G158" s="103">
        <f>SUM(G159:G165)</f>
        <v>2</v>
      </c>
      <c r="H158" s="103">
        <f>SUM(H159:H165)</f>
        <v>2</v>
      </c>
      <c r="I158" s="117">
        <f>SUM(I159:I165)</f>
        <v>2</v>
      </c>
      <c r="J158" s="118" t="s">
        <v>21</v>
      </c>
      <c r="K158" s="145" t="s">
        <v>1582</v>
      </c>
      <c r="L158" s="146" t="s">
        <v>1079</v>
      </c>
      <c r="M158" s="147" t="s">
        <v>44</v>
      </c>
      <c r="N158" s="318" t="s">
        <v>48</v>
      </c>
      <c r="O158" s="318" t="s">
        <v>48</v>
      </c>
      <c r="P158" s="319" t="s">
        <v>48</v>
      </c>
      <c r="Q158" s="51" t="s">
        <v>21</v>
      </c>
      <c r="R158" s="129">
        <f>(G158-F158)/F158</f>
        <v>1</v>
      </c>
    </row>
    <row r="159" spans="1:21" ht="24" x14ac:dyDescent="0.2">
      <c r="A159" s="108"/>
      <c r="B159" s="109" t="s">
        <v>36</v>
      </c>
      <c r="C159" s="110" t="s">
        <v>37</v>
      </c>
      <c r="D159" s="110" t="s">
        <v>37</v>
      </c>
      <c r="E159" s="110" t="s">
        <v>37</v>
      </c>
      <c r="F159" s="110">
        <v>1</v>
      </c>
      <c r="G159" s="111">
        <v>2</v>
      </c>
      <c r="H159" s="111">
        <v>2</v>
      </c>
      <c r="I159" s="111">
        <v>2</v>
      </c>
      <c r="J159" s="112" t="s">
        <v>37</v>
      </c>
      <c r="K159" s="113" t="s">
        <v>37</v>
      </c>
      <c r="L159" s="114" t="s">
        <v>37</v>
      </c>
      <c r="M159" s="114" t="s">
        <v>37</v>
      </c>
      <c r="N159" s="114" t="s">
        <v>37</v>
      </c>
      <c r="O159" s="114" t="s">
        <v>37</v>
      </c>
      <c r="P159" s="114" t="s">
        <v>37</v>
      </c>
      <c r="Q159" s="47" t="s">
        <v>37</v>
      </c>
      <c r="R159" s="130" t="s">
        <v>37</v>
      </c>
    </row>
    <row r="160" spans="1:21" ht="24" x14ac:dyDescent="0.2">
      <c r="A160" s="115"/>
      <c r="B160" s="109" t="s">
        <v>38</v>
      </c>
      <c r="C160" s="110" t="s">
        <v>37</v>
      </c>
      <c r="D160" s="110" t="s">
        <v>37</v>
      </c>
      <c r="E160" s="110" t="s">
        <v>37</v>
      </c>
      <c r="F160" s="110"/>
      <c r="G160" s="111"/>
      <c r="H160" s="111"/>
      <c r="I160" s="111"/>
      <c r="J160" s="112" t="s">
        <v>37</v>
      </c>
      <c r="K160" s="113" t="s">
        <v>37</v>
      </c>
      <c r="L160" s="114" t="s">
        <v>37</v>
      </c>
      <c r="M160" s="114" t="s">
        <v>37</v>
      </c>
      <c r="N160" s="114" t="s">
        <v>37</v>
      </c>
      <c r="O160" s="114" t="s">
        <v>37</v>
      </c>
      <c r="P160" s="114" t="s">
        <v>37</v>
      </c>
      <c r="Q160" s="47" t="s">
        <v>37</v>
      </c>
      <c r="R160" s="130" t="s">
        <v>37</v>
      </c>
    </row>
    <row r="161" spans="1:21" ht="24" customHeight="1" x14ac:dyDescent="0.2">
      <c r="A161" s="115"/>
      <c r="B161" s="109" t="s">
        <v>39</v>
      </c>
      <c r="C161" s="110" t="s">
        <v>37</v>
      </c>
      <c r="D161" s="110" t="s">
        <v>37</v>
      </c>
      <c r="E161" s="110" t="s">
        <v>37</v>
      </c>
      <c r="F161" s="110"/>
      <c r="G161" s="111"/>
      <c r="H161" s="111"/>
      <c r="I161" s="111"/>
      <c r="J161" s="112" t="s">
        <v>37</v>
      </c>
      <c r="K161" s="113" t="s">
        <v>37</v>
      </c>
      <c r="L161" s="114" t="s">
        <v>37</v>
      </c>
      <c r="M161" s="114" t="s">
        <v>37</v>
      </c>
      <c r="N161" s="114" t="s">
        <v>37</v>
      </c>
      <c r="O161" s="114" t="s">
        <v>37</v>
      </c>
      <c r="P161" s="114" t="s">
        <v>37</v>
      </c>
      <c r="Q161" s="47" t="s">
        <v>37</v>
      </c>
      <c r="R161" s="130" t="s">
        <v>37</v>
      </c>
    </row>
    <row r="162" spans="1:21" ht="24" x14ac:dyDescent="0.2">
      <c r="A162" s="115"/>
      <c r="B162" s="109" t="s">
        <v>40</v>
      </c>
      <c r="C162" s="110" t="s">
        <v>37</v>
      </c>
      <c r="D162" s="110" t="s">
        <v>37</v>
      </c>
      <c r="E162" s="110" t="s">
        <v>37</v>
      </c>
      <c r="F162" s="110"/>
      <c r="G162" s="111"/>
      <c r="H162" s="111"/>
      <c r="I162" s="111"/>
      <c r="J162" s="112" t="s">
        <v>37</v>
      </c>
      <c r="K162" s="113" t="s">
        <v>37</v>
      </c>
      <c r="L162" s="114" t="s">
        <v>37</v>
      </c>
      <c r="M162" s="114" t="s">
        <v>37</v>
      </c>
      <c r="N162" s="114" t="s">
        <v>37</v>
      </c>
      <c r="O162" s="114" t="s">
        <v>37</v>
      </c>
      <c r="P162" s="114" t="s">
        <v>37</v>
      </c>
      <c r="Q162" s="47" t="s">
        <v>37</v>
      </c>
      <c r="R162" s="130" t="s">
        <v>37</v>
      </c>
    </row>
    <row r="163" spans="1:21" x14ac:dyDescent="0.2">
      <c r="A163" s="115"/>
      <c r="B163" s="109" t="s">
        <v>41</v>
      </c>
      <c r="C163" s="110" t="s">
        <v>37</v>
      </c>
      <c r="D163" s="110" t="s">
        <v>37</v>
      </c>
      <c r="E163" s="110" t="s">
        <v>37</v>
      </c>
      <c r="F163" s="110"/>
      <c r="G163" s="111"/>
      <c r="H163" s="111"/>
      <c r="I163" s="111"/>
      <c r="J163" s="112" t="s">
        <v>37</v>
      </c>
      <c r="K163" s="113" t="s">
        <v>37</v>
      </c>
      <c r="L163" s="114" t="s">
        <v>37</v>
      </c>
      <c r="M163" s="114" t="s">
        <v>37</v>
      </c>
      <c r="N163" s="114" t="s">
        <v>37</v>
      </c>
      <c r="O163" s="114" t="s">
        <v>37</v>
      </c>
      <c r="P163" s="114" t="s">
        <v>37</v>
      </c>
      <c r="Q163" s="47" t="s">
        <v>37</v>
      </c>
      <c r="R163" s="130" t="s">
        <v>37</v>
      </c>
    </row>
    <row r="164" spans="1:21" x14ac:dyDescent="0.2">
      <c r="A164" s="115"/>
      <c r="B164" s="109" t="s">
        <v>42</v>
      </c>
      <c r="C164" s="110" t="s">
        <v>37</v>
      </c>
      <c r="D164" s="110" t="s">
        <v>37</v>
      </c>
      <c r="E164" s="110" t="s">
        <v>37</v>
      </c>
      <c r="F164" s="110"/>
      <c r="G164" s="111"/>
      <c r="H164" s="111"/>
      <c r="I164" s="111"/>
      <c r="J164" s="112" t="s">
        <v>37</v>
      </c>
      <c r="K164" s="113" t="s">
        <v>37</v>
      </c>
      <c r="L164" s="114" t="s">
        <v>37</v>
      </c>
      <c r="M164" s="114" t="s">
        <v>37</v>
      </c>
      <c r="N164" s="114" t="s">
        <v>37</v>
      </c>
      <c r="O164" s="114" t="s">
        <v>37</v>
      </c>
      <c r="P164" s="114" t="s">
        <v>37</v>
      </c>
      <c r="Q164" s="47" t="s">
        <v>37</v>
      </c>
      <c r="R164" s="130" t="s">
        <v>37</v>
      </c>
    </row>
    <row r="165" spans="1:21" x14ac:dyDescent="0.2">
      <c r="A165" s="115"/>
      <c r="B165" s="109" t="s">
        <v>43</v>
      </c>
      <c r="C165" s="110" t="s">
        <v>37</v>
      </c>
      <c r="D165" s="110" t="s">
        <v>37</v>
      </c>
      <c r="E165" s="110" t="s">
        <v>37</v>
      </c>
      <c r="F165" s="110"/>
      <c r="G165" s="111"/>
      <c r="H165" s="111"/>
      <c r="I165" s="111"/>
      <c r="J165" s="112" t="s">
        <v>37</v>
      </c>
      <c r="K165" s="113" t="s">
        <v>37</v>
      </c>
      <c r="L165" s="114" t="s">
        <v>37</v>
      </c>
      <c r="M165" s="114" t="s">
        <v>37</v>
      </c>
      <c r="N165" s="114" t="s">
        <v>37</v>
      </c>
      <c r="O165" s="114" t="s">
        <v>37</v>
      </c>
      <c r="P165" s="114" t="s">
        <v>37</v>
      </c>
      <c r="Q165" s="47" t="s">
        <v>37</v>
      </c>
      <c r="R165" s="130" t="s">
        <v>37</v>
      </c>
    </row>
    <row r="166" spans="1:21" ht="36" x14ac:dyDescent="0.2">
      <c r="A166" s="105" t="s">
        <v>880</v>
      </c>
      <c r="B166" s="116" t="s">
        <v>883</v>
      </c>
      <c r="C166" s="101" t="s">
        <v>884</v>
      </c>
      <c r="D166" s="101">
        <v>7</v>
      </c>
      <c r="E166" s="101" t="s">
        <v>879</v>
      </c>
      <c r="F166" s="102">
        <f>SUM(F167:F173)</f>
        <v>18</v>
      </c>
      <c r="G166" s="103">
        <f>SUM(G167:G173)</f>
        <v>18</v>
      </c>
      <c r="H166" s="103">
        <f>SUM(H167:H173)</f>
        <v>10</v>
      </c>
      <c r="I166" s="117">
        <f>SUM(I167:I173)</f>
        <v>10</v>
      </c>
      <c r="J166" s="118" t="s">
        <v>21</v>
      </c>
      <c r="K166" s="145" t="s">
        <v>1583</v>
      </c>
      <c r="L166" s="146" t="s">
        <v>885</v>
      </c>
      <c r="M166" s="147" t="s">
        <v>44</v>
      </c>
      <c r="N166" s="234" t="s">
        <v>259</v>
      </c>
      <c r="O166" s="234" t="s">
        <v>259</v>
      </c>
      <c r="P166" s="235" t="s">
        <v>482</v>
      </c>
      <c r="Q166" s="51" t="s">
        <v>21</v>
      </c>
      <c r="R166" s="129">
        <f>(G166-F166)/F166</f>
        <v>0</v>
      </c>
      <c r="S166" s="412"/>
      <c r="T166" s="413"/>
      <c r="U166" s="413"/>
    </row>
    <row r="167" spans="1:21" ht="24" x14ac:dyDescent="0.2">
      <c r="A167" s="108"/>
      <c r="B167" s="109" t="s">
        <v>36</v>
      </c>
      <c r="C167" s="110" t="s">
        <v>37</v>
      </c>
      <c r="D167" s="110" t="s">
        <v>37</v>
      </c>
      <c r="E167" s="110" t="s">
        <v>37</v>
      </c>
      <c r="F167" s="110">
        <v>18</v>
      </c>
      <c r="G167" s="111">
        <v>18</v>
      </c>
      <c r="H167" s="111">
        <v>10</v>
      </c>
      <c r="I167" s="111">
        <v>10</v>
      </c>
      <c r="J167" s="112" t="s">
        <v>37</v>
      </c>
      <c r="K167" s="113" t="s">
        <v>37</v>
      </c>
      <c r="L167" s="114" t="s">
        <v>37</v>
      </c>
      <c r="M167" s="114" t="s">
        <v>37</v>
      </c>
      <c r="N167" s="114" t="s">
        <v>37</v>
      </c>
      <c r="O167" s="114" t="s">
        <v>37</v>
      </c>
      <c r="P167" s="114" t="s">
        <v>37</v>
      </c>
      <c r="Q167" s="47" t="s">
        <v>37</v>
      </c>
      <c r="R167" s="130" t="s">
        <v>37</v>
      </c>
    </row>
    <row r="168" spans="1:21" ht="24" x14ac:dyDescent="0.2">
      <c r="A168" s="115"/>
      <c r="B168" s="109" t="s">
        <v>38</v>
      </c>
      <c r="C168" s="110" t="s">
        <v>37</v>
      </c>
      <c r="D168" s="110" t="s">
        <v>37</v>
      </c>
      <c r="E168" s="110" t="s">
        <v>37</v>
      </c>
      <c r="F168" s="110"/>
      <c r="G168" s="111"/>
      <c r="H168" s="111"/>
      <c r="I168" s="111"/>
      <c r="J168" s="112" t="s">
        <v>37</v>
      </c>
      <c r="K168" s="113" t="s">
        <v>37</v>
      </c>
      <c r="L168" s="114" t="s">
        <v>37</v>
      </c>
      <c r="M168" s="114" t="s">
        <v>37</v>
      </c>
      <c r="N168" s="114" t="s">
        <v>37</v>
      </c>
      <c r="O168" s="114" t="s">
        <v>37</v>
      </c>
      <c r="P168" s="114" t="s">
        <v>37</v>
      </c>
      <c r="Q168" s="47" t="s">
        <v>37</v>
      </c>
      <c r="R168" s="130" t="s">
        <v>37</v>
      </c>
    </row>
    <row r="169" spans="1:21" x14ac:dyDescent="0.2">
      <c r="A169" s="115"/>
      <c r="B169" s="109" t="s">
        <v>39</v>
      </c>
      <c r="C169" s="110" t="s">
        <v>37</v>
      </c>
      <c r="D169" s="110" t="s">
        <v>37</v>
      </c>
      <c r="E169" s="110" t="s">
        <v>37</v>
      </c>
      <c r="F169" s="110"/>
      <c r="G169" s="111"/>
      <c r="H169" s="111"/>
      <c r="I169" s="111"/>
      <c r="J169" s="112" t="s">
        <v>37</v>
      </c>
      <c r="K169" s="113" t="s">
        <v>37</v>
      </c>
      <c r="L169" s="114" t="s">
        <v>37</v>
      </c>
      <c r="M169" s="114" t="s">
        <v>37</v>
      </c>
      <c r="N169" s="114" t="s">
        <v>37</v>
      </c>
      <c r="O169" s="114" t="s">
        <v>37</v>
      </c>
      <c r="P169" s="114" t="s">
        <v>37</v>
      </c>
      <c r="Q169" s="47" t="s">
        <v>37</v>
      </c>
      <c r="R169" s="130" t="s">
        <v>37</v>
      </c>
    </row>
    <row r="170" spans="1:21" ht="24" x14ac:dyDescent="0.2">
      <c r="A170" s="115"/>
      <c r="B170" s="109" t="s">
        <v>40</v>
      </c>
      <c r="C170" s="110" t="s">
        <v>37</v>
      </c>
      <c r="D170" s="110" t="s">
        <v>37</v>
      </c>
      <c r="E170" s="110" t="s">
        <v>37</v>
      </c>
      <c r="F170" s="110"/>
      <c r="G170" s="111"/>
      <c r="H170" s="111"/>
      <c r="I170" s="111"/>
      <c r="J170" s="112" t="s">
        <v>37</v>
      </c>
      <c r="K170" s="113" t="s">
        <v>37</v>
      </c>
      <c r="L170" s="114" t="s">
        <v>37</v>
      </c>
      <c r="M170" s="114" t="s">
        <v>37</v>
      </c>
      <c r="N170" s="114" t="s">
        <v>37</v>
      </c>
      <c r="O170" s="114" t="s">
        <v>37</v>
      </c>
      <c r="P170" s="114" t="s">
        <v>37</v>
      </c>
      <c r="Q170" s="47" t="s">
        <v>37</v>
      </c>
      <c r="R170" s="130" t="s">
        <v>37</v>
      </c>
    </row>
    <row r="171" spans="1:21" x14ac:dyDescent="0.2">
      <c r="A171" s="115"/>
      <c r="B171" s="109" t="s">
        <v>41</v>
      </c>
      <c r="C171" s="110" t="s">
        <v>37</v>
      </c>
      <c r="D171" s="110" t="s">
        <v>37</v>
      </c>
      <c r="E171" s="110" t="s">
        <v>37</v>
      </c>
      <c r="F171" s="110"/>
      <c r="G171" s="111"/>
      <c r="H171" s="111"/>
      <c r="I171" s="111"/>
      <c r="J171" s="112" t="s">
        <v>37</v>
      </c>
      <c r="K171" s="113" t="s">
        <v>37</v>
      </c>
      <c r="L171" s="114" t="s">
        <v>37</v>
      </c>
      <c r="M171" s="114" t="s">
        <v>37</v>
      </c>
      <c r="N171" s="114" t="s">
        <v>37</v>
      </c>
      <c r="O171" s="114" t="s">
        <v>37</v>
      </c>
      <c r="P171" s="114" t="s">
        <v>37</v>
      </c>
      <c r="Q171" s="47" t="s">
        <v>37</v>
      </c>
      <c r="R171" s="130" t="s">
        <v>37</v>
      </c>
    </row>
    <row r="172" spans="1:21" x14ac:dyDescent="0.2">
      <c r="A172" s="115"/>
      <c r="B172" s="109" t="s">
        <v>42</v>
      </c>
      <c r="C172" s="110" t="s">
        <v>37</v>
      </c>
      <c r="D172" s="110" t="s">
        <v>37</v>
      </c>
      <c r="E172" s="110" t="s">
        <v>37</v>
      </c>
      <c r="F172" s="110"/>
      <c r="G172" s="111"/>
      <c r="H172" s="111"/>
      <c r="I172" s="111"/>
      <c r="J172" s="112" t="s">
        <v>37</v>
      </c>
      <c r="K172" s="113" t="s">
        <v>37</v>
      </c>
      <c r="L172" s="114" t="s">
        <v>37</v>
      </c>
      <c r="M172" s="114" t="s">
        <v>37</v>
      </c>
      <c r="N172" s="114" t="s">
        <v>37</v>
      </c>
      <c r="O172" s="114" t="s">
        <v>37</v>
      </c>
      <c r="P172" s="114" t="s">
        <v>37</v>
      </c>
      <c r="Q172" s="47" t="s">
        <v>37</v>
      </c>
      <c r="R172" s="130" t="s">
        <v>37</v>
      </c>
    </row>
    <row r="173" spans="1:21" x14ac:dyDescent="0.2">
      <c r="A173" s="115"/>
      <c r="B173" s="109" t="s">
        <v>43</v>
      </c>
      <c r="C173" s="110" t="s">
        <v>37</v>
      </c>
      <c r="D173" s="110" t="s">
        <v>37</v>
      </c>
      <c r="E173" s="110" t="s">
        <v>37</v>
      </c>
      <c r="F173" s="110"/>
      <c r="G173" s="111"/>
      <c r="H173" s="111"/>
      <c r="I173" s="111"/>
      <c r="J173" s="112" t="s">
        <v>37</v>
      </c>
      <c r="K173" s="113" t="s">
        <v>37</v>
      </c>
      <c r="L173" s="114" t="s">
        <v>37</v>
      </c>
      <c r="M173" s="114" t="s">
        <v>37</v>
      </c>
      <c r="N173" s="114" t="s">
        <v>37</v>
      </c>
      <c r="O173" s="114" t="s">
        <v>37</v>
      </c>
      <c r="P173" s="114" t="s">
        <v>37</v>
      </c>
      <c r="Q173" s="47" t="s">
        <v>37</v>
      </c>
      <c r="R173" s="130" t="s">
        <v>37</v>
      </c>
    </row>
    <row r="174" spans="1:21" ht="24" x14ac:dyDescent="0.2">
      <c r="A174" s="105" t="s">
        <v>882</v>
      </c>
      <c r="B174" s="116" t="s">
        <v>887</v>
      </c>
      <c r="C174" s="101" t="s">
        <v>888</v>
      </c>
      <c r="D174" s="101">
        <v>7</v>
      </c>
      <c r="E174" s="101" t="s">
        <v>50</v>
      </c>
      <c r="F174" s="102">
        <f>SUM(F175:F181)</f>
        <v>0.4</v>
      </c>
      <c r="G174" s="103">
        <f>SUM(G175:G181)</f>
        <v>0.7</v>
      </c>
      <c r="H174" s="103">
        <f>SUM(H175:H181)</f>
        <v>0.7</v>
      </c>
      <c r="I174" s="117">
        <f>SUM(I175:I181)</f>
        <v>0.7</v>
      </c>
      <c r="J174" s="118" t="s">
        <v>21</v>
      </c>
      <c r="K174" s="145" t="s">
        <v>1584</v>
      </c>
      <c r="L174" s="106" t="s">
        <v>1080</v>
      </c>
      <c r="M174" s="107" t="s">
        <v>683</v>
      </c>
      <c r="N174" s="234" t="s">
        <v>65</v>
      </c>
      <c r="O174" s="234" t="s">
        <v>65</v>
      </c>
      <c r="P174" s="235" t="s">
        <v>65</v>
      </c>
      <c r="Q174" s="51" t="s">
        <v>21</v>
      </c>
      <c r="R174" s="129">
        <f>(G174-F174)/F174</f>
        <v>0.74999999999999978</v>
      </c>
      <c r="S174" s="412"/>
      <c r="T174" s="413"/>
      <c r="U174" s="413"/>
    </row>
    <row r="175" spans="1:21" ht="24" x14ac:dyDescent="0.2">
      <c r="A175" s="108"/>
      <c r="B175" s="109" t="s">
        <v>36</v>
      </c>
      <c r="C175" s="110" t="s">
        <v>37</v>
      </c>
      <c r="D175" s="110" t="s">
        <v>37</v>
      </c>
      <c r="E175" s="110" t="s">
        <v>37</v>
      </c>
      <c r="F175" s="110">
        <v>0.4</v>
      </c>
      <c r="G175" s="233">
        <v>0.7</v>
      </c>
      <c r="H175" s="233">
        <v>0.7</v>
      </c>
      <c r="I175" s="233">
        <v>0.7</v>
      </c>
      <c r="J175" s="112" t="s">
        <v>37</v>
      </c>
      <c r="K175" s="113" t="s">
        <v>37</v>
      </c>
      <c r="L175" s="114" t="s">
        <v>37</v>
      </c>
      <c r="M175" s="114" t="s">
        <v>37</v>
      </c>
      <c r="N175" s="114" t="s">
        <v>37</v>
      </c>
      <c r="O175" s="114" t="s">
        <v>37</v>
      </c>
      <c r="P175" s="114" t="s">
        <v>37</v>
      </c>
      <c r="Q175" s="47" t="s">
        <v>37</v>
      </c>
      <c r="R175" s="130" t="s">
        <v>37</v>
      </c>
    </row>
    <row r="176" spans="1:21" ht="24" x14ac:dyDescent="0.2">
      <c r="A176" s="115"/>
      <c r="B176" s="109" t="s">
        <v>38</v>
      </c>
      <c r="C176" s="110" t="s">
        <v>37</v>
      </c>
      <c r="D176" s="110" t="s">
        <v>37</v>
      </c>
      <c r="E176" s="110" t="s">
        <v>37</v>
      </c>
      <c r="F176" s="110"/>
      <c r="G176" s="111"/>
      <c r="H176" s="111"/>
      <c r="I176" s="111"/>
      <c r="J176" s="112" t="s">
        <v>37</v>
      </c>
      <c r="K176" s="113" t="s">
        <v>37</v>
      </c>
      <c r="L176" s="114" t="s">
        <v>37</v>
      </c>
      <c r="M176" s="114" t="s">
        <v>37</v>
      </c>
      <c r="N176" s="114" t="s">
        <v>37</v>
      </c>
      <c r="O176" s="114" t="s">
        <v>37</v>
      </c>
      <c r="P176" s="114" t="s">
        <v>37</v>
      </c>
      <c r="Q176" s="47" t="s">
        <v>37</v>
      </c>
      <c r="R176" s="130" t="s">
        <v>37</v>
      </c>
    </row>
    <row r="177" spans="1:21" x14ac:dyDescent="0.2">
      <c r="A177" s="115"/>
      <c r="B177" s="109" t="s">
        <v>39</v>
      </c>
      <c r="C177" s="110" t="s">
        <v>37</v>
      </c>
      <c r="D177" s="110" t="s">
        <v>37</v>
      </c>
      <c r="E177" s="110" t="s">
        <v>37</v>
      </c>
      <c r="F177" s="110"/>
      <c r="G177" s="111"/>
      <c r="H177" s="111"/>
      <c r="I177" s="111"/>
      <c r="J177" s="112" t="s">
        <v>37</v>
      </c>
      <c r="K177" s="113" t="s">
        <v>37</v>
      </c>
      <c r="L177" s="114" t="s">
        <v>37</v>
      </c>
      <c r="M177" s="114" t="s">
        <v>37</v>
      </c>
      <c r="N177" s="114" t="s">
        <v>37</v>
      </c>
      <c r="O177" s="114" t="s">
        <v>37</v>
      </c>
      <c r="P177" s="114" t="s">
        <v>37</v>
      </c>
      <c r="Q177" s="47" t="s">
        <v>37</v>
      </c>
      <c r="R177" s="130" t="s">
        <v>37</v>
      </c>
    </row>
    <row r="178" spans="1:21" ht="24" x14ac:dyDescent="0.2">
      <c r="A178" s="115"/>
      <c r="B178" s="109" t="s">
        <v>40</v>
      </c>
      <c r="C178" s="110" t="s">
        <v>37</v>
      </c>
      <c r="D178" s="110" t="s">
        <v>37</v>
      </c>
      <c r="E178" s="110" t="s">
        <v>37</v>
      </c>
      <c r="F178" s="110"/>
      <c r="G178" s="111"/>
      <c r="H178" s="111"/>
      <c r="I178" s="111"/>
      <c r="J178" s="112" t="s">
        <v>37</v>
      </c>
      <c r="K178" s="113" t="s">
        <v>37</v>
      </c>
      <c r="L178" s="114" t="s">
        <v>37</v>
      </c>
      <c r="M178" s="114" t="s">
        <v>37</v>
      </c>
      <c r="N178" s="114" t="s">
        <v>37</v>
      </c>
      <c r="O178" s="114" t="s">
        <v>37</v>
      </c>
      <c r="P178" s="114" t="s">
        <v>37</v>
      </c>
      <c r="Q178" s="47" t="s">
        <v>37</v>
      </c>
      <c r="R178" s="130" t="s">
        <v>37</v>
      </c>
    </row>
    <row r="179" spans="1:21" x14ac:dyDescent="0.2">
      <c r="A179" s="115"/>
      <c r="B179" s="109" t="s">
        <v>41</v>
      </c>
      <c r="C179" s="110" t="s">
        <v>37</v>
      </c>
      <c r="D179" s="110" t="s">
        <v>37</v>
      </c>
      <c r="E179" s="110" t="s">
        <v>37</v>
      </c>
      <c r="F179" s="110"/>
      <c r="G179" s="111"/>
      <c r="H179" s="111"/>
      <c r="I179" s="111"/>
      <c r="J179" s="112" t="s">
        <v>37</v>
      </c>
      <c r="K179" s="113" t="s">
        <v>37</v>
      </c>
      <c r="L179" s="114" t="s">
        <v>37</v>
      </c>
      <c r="M179" s="114" t="s">
        <v>37</v>
      </c>
      <c r="N179" s="114" t="s">
        <v>37</v>
      </c>
      <c r="O179" s="114" t="s">
        <v>37</v>
      </c>
      <c r="P179" s="114" t="s">
        <v>37</v>
      </c>
      <c r="Q179" s="47" t="s">
        <v>37</v>
      </c>
      <c r="R179" s="130" t="s">
        <v>37</v>
      </c>
    </row>
    <row r="180" spans="1:21" x14ac:dyDescent="0.2">
      <c r="A180" s="115"/>
      <c r="B180" s="109" t="s">
        <v>42</v>
      </c>
      <c r="C180" s="110" t="s">
        <v>37</v>
      </c>
      <c r="D180" s="110" t="s">
        <v>37</v>
      </c>
      <c r="E180" s="110" t="s">
        <v>37</v>
      </c>
      <c r="F180" s="110"/>
      <c r="G180" s="111"/>
      <c r="H180" s="111"/>
      <c r="I180" s="111"/>
      <c r="J180" s="112" t="s">
        <v>37</v>
      </c>
      <c r="K180" s="113" t="s">
        <v>37</v>
      </c>
      <c r="L180" s="114" t="s">
        <v>37</v>
      </c>
      <c r="M180" s="114" t="s">
        <v>37</v>
      </c>
      <c r="N180" s="114" t="s">
        <v>37</v>
      </c>
      <c r="O180" s="114" t="s">
        <v>37</v>
      </c>
      <c r="P180" s="114" t="s">
        <v>37</v>
      </c>
      <c r="Q180" s="47" t="s">
        <v>37</v>
      </c>
      <c r="R180" s="130" t="s">
        <v>37</v>
      </c>
    </row>
    <row r="181" spans="1:21" x14ac:dyDescent="0.2">
      <c r="A181" s="115"/>
      <c r="B181" s="109" t="s">
        <v>43</v>
      </c>
      <c r="C181" s="110" t="s">
        <v>37</v>
      </c>
      <c r="D181" s="110" t="s">
        <v>37</v>
      </c>
      <c r="E181" s="110" t="s">
        <v>37</v>
      </c>
      <c r="F181" s="110"/>
      <c r="G181" s="111"/>
      <c r="H181" s="111"/>
      <c r="I181" s="111"/>
      <c r="J181" s="112" t="s">
        <v>37</v>
      </c>
      <c r="K181" s="113" t="s">
        <v>37</v>
      </c>
      <c r="L181" s="114" t="s">
        <v>37</v>
      </c>
      <c r="M181" s="114" t="s">
        <v>37</v>
      </c>
      <c r="N181" s="114" t="s">
        <v>37</v>
      </c>
      <c r="O181" s="114" t="s">
        <v>37</v>
      </c>
      <c r="P181" s="114" t="s">
        <v>37</v>
      </c>
      <c r="Q181" s="47" t="s">
        <v>37</v>
      </c>
      <c r="R181" s="130" t="s">
        <v>37</v>
      </c>
    </row>
    <row r="182" spans="1:21" ht="69.75" customHeight="1" x14ac:dyDescent="0.2">
      <c r="A182" s="105" t="s">
        <v>1122</v>
      </c>
      <c r="B182" s="116" t="s">
        <v>1121</v>
      </c>
      <c r="C182" s="101" t="s">
        <v>755</v>
      </c>
      <c r="D182" s="101">
        <v>7</v>
      </c>
      <c r="E182" s="101" t="s">
        <v>50</v>
      </c>
      <c r="F182" s="102">
        <f>SUM(F183:F189)</f>
        <v>85</v>
      </c>
      <c r="G182" s="103">
        <f>SUM(G183:G189)</f>
        <v>85</v>
      </c>
      <c r="H182" s="103">
        <f>SUM(H183:H189)</f>
        <v>85</v>
      </c>
      <c r="I182" s="117">
        <f>SUM(I183:I189)</f>
        <v>85</v>
      </c>
      <c r="J182" s="118" t="s">
        <v>21</v>
      </c>
      <c r="K182" s="145" t="s">
        <v>1585</v>
      </c>
      <c r="L182" s="106" t="s">
        <v>1136</v>
      </c>
      <c r="M182" s="107" t="s">
        <v>44</v>
      </c>
      <c r="N182" s="234" t="s">
        <v>160</v>
      </c>
      <c r="O182" s="234" t="s">
        <v>302</v>
      </c>
      <c r="P182" s="235" t="s">
        <v>48</v>
      </c>
      <c r="Q182" s="51" t="s">
        <v>21</v>
      </c>
      <c r="R182" s="129">
        <f>(G182-F182)/F182</f>
        <v>0</v>
      </c>
      <c r="S182" s="468" t="s">
        <v>1306</v>
      </c>
      <c r="T182" s="469"/>
      <c r="U182" s="469"/>
    </row>
    <row r="183" spans="1:21" ht="24" x14ac:dyDescent="0.2">
      <c r="A183" s="108"/>
      <c r="B183" s="109" t="s">
        <v>36</v>
      </c>
      <c r="C183" s="110" t="s">
        <v>37</v>
      </c>
      <c r="D183" s="110" t="s">
        <v>37</v>
      </c>
      <c r="E183" s="110" t="s">
        <v>37</v>
      </c>
      <c r="F183" s="110">
        <f>35+50</f>
        <v>85</v>
      </c>
      <c r="G183" s="111">
        <v>85</v>
      </c>
      <c r="H183" s="111">
        <v>85</v>
      </c>
      <c r="I183" s="111">
        <v>85</v>
      </c>
      <c r="J183" s="112" t="s">
        <v>37</v>
      </c>
      <c r="K183" s="113" t="s">
        <v>37</v>
      </c>
      <c r="L183" s="114" t="s">
        <v>37</v>
      </c>
      <c r="M183" s="114" t="s">
        <v>37</v>
      </c>
      <c r="N183" s="114" t="s">
        <v>37</v>
      </c>
      <c r="O183" s="114" t="s">
        <v>37</v>
      </c>
      <c r="P183" s="114" t="s">
        <v>37</v>
      </c>
      <c r="Q183" s="47" t="s">
        <v>37</v>
      </c>
      <c r="R183" s="130" t="s">
        <v>37</v>
      </c>
    </row>
    <row r="184" spans="1:21" ht="24" x14ac:dyDescent="0.2">
      <c r="A184" s="115"/>
      <c r="B184" s="109" t="s">
        <v>38</v>
      </c>
      <c r="C184" s="110" t="s">
        <v>37</v>
      </c>
      <c r="D184" s="110" t="s">
        <v>37</v>
      </c>
      <c r="E184" s="110" t="s">
        <v>37</v>
      </c>
      <c r="F184" s="110"/>
      <c r="G184" s="111"/>
      <c r="H184" s="111"/>
      <c r="I184" s="111"/>
      <c r="J184" s="112" t="s">
        <v>37</v>
      </c>
      <c r="K184" s="113" t="s">
        <v>37</v>
      </c>
      <c r="L184" s="114" t="s">
        <v>37</v>
      </c>
      <c r="M184" s="114" t="s">
        <v>37</v>
      </c>
      <c r="N184" s="114" t="s">
        <v>37</v>
      </c>
      <c r="O184" s="114" t="s">
        <v>37</v>
      </c>
      <c r="P184" s="114" t="s">
        <v>37</v>
      </c>
      <c r="Q184" s="47" t="s">
        <v>37</v>
      </c>
      <c r="R184" s="130" t="s">
        <v>37</v>
      </c>
    </row>
    <row r="185" spans="1:21" x14ac:dyDescent="0.2">
      <c r="A185" s="115"/>
      <c r="B185" s="109" t="s">
        <v>39</v>
      </c>
      <c r="C185" s="110" t="s">
        <v>37</v>
      </c>
      <c r="D185" s="110" t="s">
        <v>37</v>
      </c>
      <c r="E185" s="110" t="s">
        <v>37</v>
      </c>
      <c r="F185" s="110"/>
      <c r="G185" s="111"/>
      <c r="H185" s="111"/>
      <c r="I185" s="111"/>
      <c r="J185" s="112" t="s">
        <v>37</v>
      </c>
      <c r="K185" s="113" t="s">
        <v>37</v>
      </c>
      <c r="L185" s="114" t="s">
        <v>37</v>
      </c>
      <c r="M185" s="114" t="s">
        <v>37</v>
      </c>
      <c r="N185" s="114" t="s">
        <v>37</v>
      </c>
      <c r="O185" s="114" t="s">
        <v>37</v>
      </c>
      <c r="P185" s="114" t="s">
        <v>37</v>
      </c>
      <c r="Q185" s="47" t="s">
        <v>37</v>
      </c>
      <c r="R185" s="130" t="s">
        <v>37</v>
      </c>
    </row>
    <row r="186" spans="1:21" ht="24" x14ac:dyDescent="0.2">
      <c r="A186" s="115"/>
      <c r="B186" s="109" t="s">
        <v>40</v>
      </c>
      <c r="C186" s="110" t="s">
        <v>37</v>
      </c>
      <c r="D186" s="110" t="s">
        <v>37</v>
      </c>
      <c r="E186" s="110" t="s">
        <v>37</v>
      </c>
      <c r="F186" s="110"/>
      <c r="G186" s="111"/>
      <c r="H186" s="111"/>
      <c r="I186" s="111"/>
      <c r="J186" s="112" t="s">
        <v>37</v>
      </c>
      <c r="K186" s="113" t="s">
        <v>37</v>
      </c>
      <c r="L186" s="114" t="s">
        <v>37</v>
      </c>
      <c r="M186" s="114" t="s">
        <v>37</v>
      </c>
      <c r="N186" s="114" t="s">
        <v>37</v>
      </c>
      <c r="O186" s="114" t="s">
        <v>37</v>
      </c>
      <c r="P186" s="114" t="s">
        <v>37</v>
      </c>
      <c r="Q186" s="47" t="s">
        <v>37</v>
      </c>
      <c r="R186" s="130" t="s">
        <v>37</v>
      </c>
    </row>
    <row r="187" spans="1:21" x14ac:dyDescent="0.2">
      <c r="A187" s="115"/>
      <c r="B187" s="109" t="s">
        <v>41</v>
      </c>
      <c r="C187" s="110" t="s">
        <v>37</v>
      </c>
      <c r="D187" s="110" t="s">
        <v>37</v>
      </c>
      <c r="E187" s="110" t="s">
        <v>37</v>
      </c>
      <c r="F187" s="110"/>
      <c r="G187" s="111"/>
      <c r="H187" s="111"/>
      <c r="I187" s="111"/>
      <c r="J187" s="112" t="s">
        <v>37</v>
      </c>
      <c r="K187" s="113" t="s">
        <v>37</v>
      </c>
      <c r="L187" s="114" t="s">
        <v>37</v>
      </c>
      <c r="M187" s="114" t="s">
        <v>37</v>
      </c>
      <c r="N187" s="114" t="s">
        <v>37</v>
      </c>
      <c r="O187" s="114" t="s">
        <v>37</v>
      </c>
      <c r="P187" s="114" t="s">
        <v>37</v>
      </c>
      <c r="Q187" s="47" t="s">
        <v>37</v>
      </c>
      <c r="R187" s="130" t="s">
        <v>37</v>
      </c>
    </row>
    <row r="188" spans="1:21" x14ac:dyDescent="0.2">
      <c r="A188" s="115"/>
      <c r="B188" s="109" t="s">
        <v>42</v>
      </c>
      <c r="C188" s="110" t="s">
        <v>37</v>
      </c>
      <c r="D188" s="110" t="s">
        <v>37</v>
      </c>
      <c r="E188" s="110" t="s">
        <v>37</v>
      </c>
      <c r="F188" s="110"/>
      <c r="G188" s="111"/>
      <c r="H188" s="111"/>
      <c r="I188" s="111"/>
      <c r="J188" s="112" t="s">
        <v>37</v>
      </c>
      <c r="K188" s="113" t="s">
        <v>37</v>
      </c>
      <c r="L188" s="114" t="s">
        <v>37</v>
      </c>
      <c r="M188" s="114" t="s">
        <v>37</v>
      </c>
      <c r="N188" s="114" t="s">
        <v>37</v>
      </c>
      <c r="O188" s="114" t="s">
        <v>37</v>
      </c>
      <c r="P188" s="114" t="s">
        <v>37</v>
      </c>
      <c r="Q188" s="47" t="s">
        <v>37</v>
      </c>
      <c r="R188" s="130" t="s">
        <v>37</v>
      </c>
    </row>
    <row r="189" spans="1:21" x14ac:dyDescent="0.2">
      <c r="A189" s="115"/>
      <c r="B189" s="109" t="s">
        <v>43</v>
      </c>
      <c r="C189" s="110" t="s">
        <v>37</v>
      </c>
      <c r="D189" s="110" t="s">
        <v>37</v>
      </c>
      <c r="E189" s="110" t="s">
        <v>37</v>
      </c>
      <c r="F189" s="110"/>
      <c r="G189" s="111"/>
      <c r="H189" s="111"/>
      <c r="I189" s="111"/>
      <c r="J189" s="112" t="s">
        <v>37</v>
      </c>
      <c r="K189" s="113" t="s">
        <v>37</v>
      </c>
      <c r="L189" s="114" t="s">
        <v>37</v>
      </c>
      <c r="M189" s="114" t="s">
        <v>37</v>
      </c>
      <c r="N189" s="114" t="s">
        <v>37</v>
      </c>
      <c r="O189" s="114" t="s">
        <v>37</v>
      </c>
      <c r="P189" s="114" t="s">
        <v>37</v>
      </c>
      <c r="Q189" s="47" t="s">
        <v>37</v>
      </c>
      <c r="R189" s="130" t="s">
        <v>37</v>
      </c>
    </row>
    <row r="190" spans="1:21" ht="44.25" customHeight="1" x14ac:dyDescent="0.2">
      <c r="A190" s="237" t="s">
        <v>1640</v>
      </c>
      <c r="B190" s="269" t="s">
        <v>1642</v>
      </c>
      <c r="C190" s="264" t="s">
        <v>284</v>
      </c>
      <c r="D190" s="264">
        <v>11</v>
      </c>
      <c r="E190" s="264"/>
      <c r="F190" s="102">
        <f>SUM(F191:F197)</f>
        <v>0</v>
      </c>
      <c r="G190" s="103">
        <f t="shared" ref="G190:I190" si="4">SUM(G191:G197)</f>
        <v>436</v>
      </c>
      <c r="H190" s="103">
        <f t="shared" si="4"/>
        <v>436</v>
      </c>
      <c r="I190" s="103">
        <f t="shared" si="4"/>
        <v>436</v>
      </c>
      <c r="J190" s="271" t="s">
        <v>21</v>
      </c>
      <c r="K190" s="241" t="s">
        <v>1641</v>
      </c>
      <c r="L190" s="106" t="s">
        <v>1643</v>
      </c>
      <c r="M190" s="270" t="s">
        <v>44</v>
      </c>
      <c r="N190" s="308">
        <v>1</v>
      </c>
      <c r="O190" s="308">
        <v>1</v>
      </c>
      <c r="P190" s="308">
        <v>1</v>
      </c>
      <c r="Q190" s="272" t="s">
        <v>21</v>
      </c>
      <c r="R190" s="273" t="e">
        <f>(G190-F190)/F190</f>
        <v>#DIV/0!</v>
      </c>
    </row>
    <row r="191" spans="1:21" ht="24" x14ac:dyDescent="0.2">
      <c r="A191" s="108"/>
      <c r="B191" s="261" t="s">
        <v>36</v>
      </c>
      <c r="C191" s="262" t="s">
        <v>37</v>
      </c>
      <c r="D191" s="262" t="s">
        <v>37</v>
      </c>
      <c r="E191" s="262" t="s">
        <v>37</v>
      </c>
      <c r="F191" s="256"/>
      <c r="G191" s="257">
        <v>436</v>
      </c>
      <c r="H191" s="257">
        <v>436</v>
      </c>
      <c r="I191" s="257">
        <v>436</v>
      </c>
      <c r="J191" s="112" t="s">
        <v>37</v>
      </c>
      <c r="K191" s="113" t="s">
        <v>37</v>
      </c>
      <c r="L191" s="114" t="s">
        <v>37</v>
      </c>
      <c r="M191" s="114" t="s">
        <v>37</v>
      </c>
      <c r="N191" s="114" t="s">
        <v>37</v>
      </c>
      <c r="O191" s="114" t="s">
        <v>37</v>
      </c>
      <c r="P191" s="114" t="s">
        <v>37</v>
      </c>
      <c r="Q191" s="47" t="s">
        <v>37</v>
      </c>
      <c r="R191" s="130" t="s">
        <v>37</v>
      </c>
    </row>
    <row r="192" spans="1:21" ht="24" x14ac:dyDescent="0.2">
      <c r="A192" s="115"/>
      <c r="B192" s="109" t="s">
        <v>38</v>
      </c>
      <c r="C192" s="110" t="s">
        <v>37</v>
      </c>
      <c r="D192" s="110" t="s">
        <v>37</v>
      </c>
      <c r="E192" s="110" t="s">
        <v>37</v>
      </c>
      <c r="F192" s="256"/>
      <c r="G192" s="257"/>
      <c r="H192" s="257"/>
      <c r="I192" s="257"/>
      <c r="J192" s="112" t="s">
        <v>37</v>
      </c>
      <c r="K192" s="113" t="s">
        <v>37</v>
      </c>
      <c r="L192" s="114" t="s">
        <v>37</v>
      </c>
      <c r="M192" s="114" t="s">
        <v>37</v>
      </c>
      <c r="N192" s="114" t="s">
        <v>37</v>
      </c>
      <c r="O192" s="114" t="s">
        <v>37</v>
      </c>
      <c r="P192" s="114" t="s">
        <v>37</v>
      </c>
      <c r="Q192" s="47" t="s">
        <v>37</v>
      </c>
      <c r="R192" s="130" t="s">
        <v>37</v>
      </c>
    </row>
    <row r="193" spans="1:21" x14ac:dyDescent="0.2">
      <c r="A193" s="115"/>
      <c r="B193" s="109" t="s">
        <v>39</v>
      </c>
      <c r="C193" s="110" t="s">
        <v>37</v>
      </c>
      <c r="D193" s="110" t="s">
        <v>37</v>
      </c>
      <c r="E193" s="110" t="s">
        <v>37</v>
      </c>
      <c r="F193" s="256"/>
      <c r="G193" s="257"/>
      <c r="H193" s="257"/>
      <c r="I193" s="257"/>
      <c r="J193" s="112" t="s">
        <v>37</v>
      </c>
      <c r="K193" s="113" t="s">
        <v>37</v>
      </c>
      <c r="L193" s="114" t="s">
        <v>37</v>
      </c>
      <c r="M193" s="114" t="s">
        <v>37</v>
      </c>
      <c r="N193" s="114" t="s">
        <v>37</v>
      </c>
      <c r="O193" s="114" t="s">
        <v>37</v>
      </c>
      <c r="P193" s="114" t="s">
        <v>37</v>
      </c>
      <c r="Q193" s="47" t="s">
        <v>37</v>
      </c>
      <c r="R193" s="130" t="s">
        <v>37</v>
      </c>
    </row>
    <row r="194" spans="1:21" ht="24" x14ac:dyDescent="0.2">
      <c r="A194" s="115"/>
      <c r="B194" s="109" t="s">
        <v>40</v>
      </c>
      <c r="C194" s="110" t="s">
        <v>37</v>
      </c>
      <c r="D194" s="110" t="s">
        <v>37</v>
      </c>
      <c r="E194" s="110" t="s">
        <v>37</v>
      </c>
      <c r="F194" s="256"/>
      <c r="G194" s="257"/>
      <c r="H194" s="257"/>
      <c r="I194" s="257"/>
      <c r="J194" s="112" t="s">
        <v>37</v>
      </c>
      <c r="K194" s="113" t="s">
        <v>37</v>
      </c>
      <c r="L194" s="114" t="s">
        <v>37</v>
      </c>
      <c r="M194" s="114" t="s">
        <v>37</v>
      </c>
      <c r="N194" s="114" t="s">
        <v>37</v>
      </c>
      <c r="O194" s="114" t="s">
        <v>37</v>
      </c>
      <c r="P194" s="114" t="s">
        <v>37</v>
      </c>
      <c r="Q194" s="47" t="s">
        <v>37</v>
      </c>
      <c r="R194" s="130" t="s">
        <v>37</v>
      </c>
    </row>
    <row r="195" spans="1:21" x14ac:dyDescent="0.2">
      <c r="A195" s="115"/>
      <c r="B195" s="109" t="s">
        <v>41</v>
      </c>
      <c r="C195" s="110" t="s">
        <v>37</v>
      </c>
      <c r="D195" s="110" t="s">
        <v>37</v>
      </c>
      <c r="E195" s="110" t="s">
        <v>37</v>
      </c>
      <c r="F195" s="256"/>
      <c r="G195" s="257"/>
      <c r="H195" s="257"/>
      <c r="I195" s="257"/>
      <c r="J195" s="112" t="s">
        <v>37</v>
      </c>
      <c r="K195" s="113" t="s">
        <v>37</v>
      </c>
      <c r="L195" s="114" t="s">
        <v>37</v>
      </c>
      <c r="M195" s="114" t="s">
        <v>37</v>
      </c>
      <c r="N195" s="114" t="s">
        <v>37</v>
      </c>
      <c r="O195" s="114" t="s">
        <v>37</v>
      </c>
      <c r="P195" s="114" t="s">
        <v>37</v>
      </c>
      <c r="Q195" s="47" t="s">
        <v>37</v>
      </c>
      <c r="R195" s="130" t="s">
        <v>37</v>
      </c>
    </row>
    <row r="196" spans="1:21" x14ac:dyDescent="0.2">
      <c r="A196" s="115"/>
      <c r="B196" s="109" t="s">
        <v>42</v>
      </c>
      <c r="C196" s="110" t="s">
        <v>37</v>
      </c>
      <c r="D196" s="110" t="s">
        <v>37</v>
      </c>
      <c r="E196" s="110" t="s">
        <v>37</v>
      </c>
      <c r="F196" s="256"/>
      <c r="G196" s="257"/>
      <c r="H196" s="257"/>
      <c r="I196" s="257"/>
      <c r="J196" s="112" t="s">
        <v>37</v>
      </c>
      <c r="K196" s="113" t="s">
        <v>37</v>
      </c>
      <c r="L196" s="114" t="s">
        <v>37</v>
      </c>
      <c r="M196" s="114" t="s">
        <v>37</v>
      </c>
      <c r="N196" s="114" t="s">
        <v>37</v>
      </c>
      <c r="O196" s="114" t="s">
        <v>37</v>
      </c>
      <c r="P196" s="114" t="s">
        <v>37</v>
      </c>
      <c r="Q196" s="47" t="s">
        <v>37</v>
      </c>
      <c r="R196" s="130" t="s">
        <v>37</v>
      </c>
    </row>
    <row r="197" spans="1:21" x14ac:dyDescent="0.2">
      <c r="A197" s="115"/>
      <c r="B197" s="109" t="s">
        <v>43</v>
      </c>
      <c r="C197" s="110" t="s">
        <v>37</v>
      </c>
      <c r="D197" s="110" t="s">
        <v>37</v>
      </c>
      <c r="E197" s="110" t="s">
        <v>37</v>
      </c>
      <c r="F197" s="256"/>
      <c r="G197" s="257"/>
      <c r="H197" s="257"/>
      <c r="I197" s="257"/>
      <c r="J197" s="112" t="s">
        <v>37</v>
      </c>
      <c r="K197" s="113" t="s">
        <v>37</v>
      </c>
      <c r="L197" s="114" t="s">
        <v>37</v>
      </c>
      <c r="M197" s="114" t="s">
        <v>37</v>
      </c>
      <c r="N197" s="114" t="s">
        <v>37</v>
      </c>
      <c r="O197" s="114" t="s">
        <v>37</v>
      </c>
      <c r="P197" s="114" t="s">
        <v>37</v>
      </c>
      <c r="Q197" s="47" t="s">
        <v>37</v>
      </c>
      <c r="R197" s="130" t="s">
        <v>37</v>
      </c>
    </row>
    <row r="198" spans="1:21" ht="24" x14ac:dyDescent="0.2">
      <c r="A198" s="87" t="s">
        <v>1073</v>
      </c>
      <c r="B198" s="88" t="s">
        <v>1084</v>
      </c>
      <c r="C198" s="89"/>
      <c r="D198" s="89"/>
      <c r="E198" s="90"/>
      <c r="F198" s="91">
        <f>F199+F208+F216</f>
        <v>13.5</v>
      </c>
      <c r="G198" s="91">
        <f t="shared" ref="G198:I198" si="5">G199+G208+G216</f>
        <v>8</v>
      </c>
      <c r="H198" s="91">
        <f t="shared" si="5"/>
        <v>9</v>
      </c>
      <c r="I198" s="91">
        <f t="shared" si="5"/>
        <v>9</v>
      </c>
      <c r="J198" s="93" t="s">
        <v>21</v>
      </c>
      <c r="K198" s="94" t="s">
        <v>1074</v>
      </c>
      <c r="L198" s="95" t="s">
        <v>1077</v>
      </c>
      <c r="M198" s="96" t="s">
        <v>44</v>
      </c>
      <c r="N198" s="151">
        <v>2</v>
      </c>
      <c r="O198" s="151">
        <v>2</v>
      </c>
      <c r="P198" s="151">
        <v>2</v>
      </c>
      <c r="Q198" s="71" t="s">
        <v>21</v>
      </c>
      <c r="R198" s="129" t="s">
        <v>21</v>
      </c>
      <c r="S198" s="143"/>
    </row>
    <row r="199" spans="1:21" ht="35.25" customHeight="1" x14ac:dyDescent="0.2">
      <c r="A199" s="392" t="s">
        <v>1075</v>
      </c>
      <c r="B199" s="349" t="s">
        <v>889</v>
      </c>
      <c r="C199" s="352" t="s">
        <v>890</v>
      </c>
      <c r="D199" s="352">
        <v>11</v>
      </c>
      <c r="E199" s="352" t="s">
        <v>891</v>
      </c>
      <c r="F199" s="389">
        <f>SUM(F201:F207)</f>
        <v>11.5</v>
      </c>
      <c r="G199" s="346">
        <f>SUM(G201:G207)</f>
        <v>8</v>
      </c>
      <c r="H199" s="346">
        <f>SUM(H201:H207)</f>
        <v>8</v>
      </c>
      <c r="I199" s="346">
        <f>SUM(I201:I207)</f>
        <v>8</v>
      </c>
      <c r="J199" s="355" t="s">
        <v>21</v>
      </c>
      <c r="K199" s="105" t="s">
        <v>1586</v>
      </c>
      <c r="L199" s="106" t="s">
        <v>892</v>
      </c>
      <c r="M199" s="107" t="s">
        <v>44</v>
      </c>
      <c r="N199" s="234" t="s">
        <v>65</v>
      </c>
      <c r="O199" s="234" t="s">
        <v>65</v>
      </c>
      <c r="P199" s="235" t="s">
        <v>65</v>
      </c>
      <c r="Q199" s="491" t="s">
        <v>21</v>
      </c>
      <c r="R199" s="340">
        <f>(G199-F199)/F199</f>
        <v>-0.30434782608695654</v>
      </c>
    </row>
    <row r="200" spans="1:21" ht="24" x14ac:dyDescent="0.2">
      <c r="A200" s="394"/>
      <c r="B200" s="351"/>
      <c r="C200" s="354"/>
      <c r="D200" s="354"/>
      <c r="E200" s="354"/>
      <c r="F200" s="391"/>
      <c r="G200" s="348"/>
      <c r="H200" s="348"/>
      <c r="I200" s="348"/>
      <c r="J200" s="357"/>
      <c r="K200" s="105" t="s">
        <v>1587</v>
      </c>
      <c r="L200" s="106" t="s">
        <v>893</v>
      </c>
      <c r="M200" s="107" t="s">
        <v>44</v>
      </c>
      <c r="N200" s="234" t="s">
        <v>48</v>
      </c>
      <c r="O200" s="234" t="s">
        <v>48</v>
      </c>
      <c r="P200" s="235" t="s">
        <v>48</v>
      </c>
      <c r="Q200" s="492"/>
      <c r="R200" s="473"/>
      <c r="S200" s="412"/>
      <c r="T200" s="413"/>
      <c r="U200" s="413"/>
    </row>
    <row r="201" spans="1:21" ht="24" x14ac:dyDescent="0.2">
      <c r="A201" s="108"/>
      <c r="B201" s="109" t="s">
        <v>36</v>
      </c>
      <c r="C201" s="110" t="s">
        <v>37</v>
      </c>
      <c r="D201" s="110" t="s">
        <v>37</v>
      </c>
      <c r="E201" s="110" t="s">
        <v>37</v>
      </c>
      <c r="F201" s="110">
        <v>11.5</v>
      </c>
      <c r="G201" s="111">
        <v>8</v>
      </c>
      <c r="H201" s="111">
        <v>8</v>
      </c>
      <c r="I201" s="111">
        <v>8</v>
      </c>
      <c r="J201" s="112" t="s">
        <v>37</v>
      </c>
      <c r="K201" s="113" t="s">
        <v>37</v>
      </c>
      <c r="L201" s="114" t="s">
        <v>37</v>
      </c>
      <c r="M201" s="114" t="s">
        <v>37</v>
      </c>
      <c r="N201" s="114" t="s">
        <v>37</v>
      </c>
      <c r="O201" s="114" t="s">
        <v>37</v>
      </c>
      <c r="P201" s="114" t="s">
        <v>37</v>
      </c>
      <c r="Q201" s="47" t="s">
        <v>37</v>
      </c>
      <c r="R201" s="130" t="s">
        <v>37</v>
      </c>
    </row>
    <row r="202" spans="1:21" ht="24" x14ac:dyDescent="0.2">
      <c r="A202" s="115"/>
      <c r="B202" s="109" t="s">
        <v>38</v>
      </c>
      <c r="C202" s="110" t="s">
        <v>37</v>
      </c>
      <c r="D202" s="110" t="s">
        <v>37</v>
      </c>
      <c r="E202" s="110" t="s">
        <v>37</v>
      </c>
      <c r="F202" s="110"/>
      <c r="G202" s="111"/>
      <c r="H202" s="111"/>
      <c r="I202" s="111"/>
      <c r="J202" s="112" t="s">
        <v>37</v>
      </c>
      <c r="K202" s="113" t="s">
        <v>37</v>
      </c>
      <c r="L202" s="114" t="s">
        <v>37</v>
      </c>
      <c r="M202" s="114" t="s">
        <v>37</v>
      </c>
      <c r="N202" s="114" t="s">
        <v>37</v>
      </c>
      <c r="O202" s="114" t="s">
        <v>37</v>
      </c>
      <c r="P202" s="114" t="s">
        <v>37</v>
      </c>
      <c r="Q202" s="47" t="s">
        <v>37</v>
      </c>
      <c r="R202" s="130" t="s">
        <v>37</v>
      </c>
    </row>
    <row r="203" spans="1:21" x14ac:dyDescent="0.2">
      <c r="A203" s="115"/>
      <c r="B203" s="109" t="s">
        <v>39</v>
      </c>
      <c r="C203" s="110" t="s">
        <v>37</v>
      </c>
      <c r="D203" s="110" t="s">
        <v>37</v>
      </c>
      <c r="E203" s="110" t="s">
        <v>37</v>
      </c>
      <c r="F203" s="110"/>
      <c r="G203" s="111"/>
      <c r="H203" s="111"/>
      <c r="I203" s="111"/>
      <c r="J203" s="112" t="s">
        <v>37</v>
      </c>
      <c r="K203" s="113" t="s">
        <v>37</v>
      </c>
      <c r="L203" s="114" t="s">
        <v>37</v>
      </c>
      <c r="M203" s="114" t="s">
        <v>37</v>
      </c>
      <c r="N203" s="114" t="s">
        <v>37</v>
      </c>
      <c r="O203" s="114" t="s">
        <v>37</v>
      </c>
      <c r="P203" s="114" t="s">
        <v>37</v>
      </c>
      <c r="Q203" s="47" t="s">
        <v>37</v>
      </c>
      <c r="R203" s="130" t="s">
        <v>37</v>
      </c>
    </row>
    <row r="204" spans="1:21" ht="24" x14ac:dyDescent="0.2">
      <c r="A204" s="115"/>
      <c r="B204" s="109" t="s">
        <v>40</v>
      </c>
      <c r="C204" s="110" t="s">
        <v>37</v>
      </c>
      <c r="D204" s="110" t="s">
        <v>37</v>
      </c>
      <c r="E204" s="110" t="s">
        <v>37</v>
      </c>
      <c r="F204" s="110"/>
      <c r="G204" s="111"/>
      <c r="H204" s="111"/>
      <c r="I204" s="111"/>
      <c r="J204" s="112" t="s">
        <v>37</v>
      </c>
      <c r="K204" s="113" t="s">
        <v>37</v>
      </c>
      <c r="L204" s="114" t="s">
        <v>37</v>
      </c>
      <c r="M204" s="114" t="s">
        <v>37</v>
      </c>
      <c r="N204" s="114" t="s">
        <v>37</v>
      </c>
      <c r="O204" s="114" t="s">
        <v>37</v>
      </c>
      <c r="P204" s="114" t="s">
        <v>37</v>
      </c>
      <c r="Q204" s="47" t="s">
        <v>37</v>
      </c>
      <c r="R204" s="130" t="s">
        <v>37</v>
      </c>
    </row>
    <row r="205" spans="1:21" x14ac:dyDescent="0.2">
      <c r="A205" s="115"/>
      <c r="B205" s="109" t="s">
        <v>41</v>
      </c>
      <c r="C205" s="110" t="s">
        <v>37</v>
      </c>
      <c r="D205" s="110" t="s">
        <v>37</v>
      </c>
      <c r="E205" s="110" t="s">
        <v>37</v>
      </c>
      <c r="F205" s="110"/>
      <c r="G205" s="111"/>
      <c r="H205" s="111"/>
      <c r="I205" s="111"/>
      <c r="J205" s="112" t="s">
        <v>37</v>
      </c>
      <c r="K205" s="113" t="s">
        <v>37</v>
      </c>
      <c r="L205" s="114" t="s">
        <v>37</v>
      </c>
      <c r="M205" s="114" t="s">
        <v>37</v>
      </c>
      <c r="N205" s="114" t="s">
        <v>37</v>
      </c>
      <c r="O205" s="114" t="s">
        <v>37</v>
      </c>
      <c r="P205" s="114" t="s">
        <v>37</v>
      </c>
      <c r="Q205" s="47" t="s">
        <v>37</v>
      </c>
      <c r="R205" s="130" t="s">
        <v>37</v>
      </c>
    </row>
    <row r="206" spans="1:21" x14ac:dyDescent="0.2">
      <c r="A206" s="115"/>
      <c r="B206" s="109" t="s">
        <v>42</v>
      </c>
      <c r="C206" s="110" t="s">
        <v>37</v>
      </c>
      <c r="D206" s="110" t="s">
        <v>37</v>
      </c>
      <c r="E206" s="110" t="s">
        <v>37</v>
      </c>
      <c r="F206" s="110"/>
      <c r="G206" s="111"/>
      <c r="H206" s="111"/>
      <c r="I206" s="111"/>
      <c r="J206" s="112" t="s">
        <v>37</v>
      </c>
      <c r="K206" s="113" t="s">
        <v>37</v>
      </c>
      <c r="L206" s="114" t="s">
        <v>37</v>
      </c>
      <c r="M206" s="114" t="s">
        <v>37</v>
      </c>
      <c r="N206" s="114" t="s">
        <v>37</v>
      </c>
      <c r="O206" s="114" t="s">
        <v>37</v>
      </c>
      <c r="P206" s="114" t="s">
        <v>37</v>
      </c>
      <c r="Q206" s="47" t="s">
        <v>37</v>
      </c>
      <c r="R206" s="130" t="s">
        <v>37</v>
      </c>
    </row>
    <row r="207" spans="1:21" x14ac:dyDescent="0.2">
      <c r="A207" s="115"/>
      <c r="B207" s="109" t="s">
        <v>43</v>
      </c>
      <c r="C207" s="110" t="s">
        <v>37</v>
      </c>
      <c r="D207" s="110" t="s">
        <v>37</v>
      </c>
      <c r="E207" s="110" t="s">
        <v>37</v>
      </c>
      <c r="F207" s="110"/>
      <c r="G207" s="111"/>
      <c r="H207" s="111"/>
      <c r="I207" s="111"/>
      <c r="J207" s="112" t="s">
        <v>37</v>
      </c>
      <c r="K207" s="113" t="s">
        <v>37</v>
      </c>
      <c r="L207" s="114" t="s">
        <v>37</v>
      </c>
      <c r="M207" s="114" t="s">
        <v>37</v>
      </c>
      <c r="N207" s="114" t="s">
        <v>37</v>
      </c>
      <c r="O207" s="114" t="s">
        <v>37</v>
      </c>
      <c r="P207" s="114" t="s">
        <v>37</v>
      </c>
      <c r="Q207" s="47" t="s">
        <v>37</v>
      </c>
      <c r="R207" s="130" t="s">
        <v>37</v>
      </c>
    </row>
    <row r="208" spans="1:21" ht="24" customHeight="1" x14ac:dyDescent="0.2">
      <c r="A208" s="105" t="s">
        <v>1076</v>
      </c>
      <c r="B208" s="116" t="s">
        <v>894</v>
      </c>
      <c r="C208" s="101" t="s">
        <v>895</v>
      </c>
      <c r="D208" s="101">
        <v>11</v>
      </c>
      <c r="E208" s="101" t="s">
        <v>896</v>
      </c>
      <c r="F208" s="102">
        <f>SUM(F209:F215)</f>
        <v>2</v>
      </c>
      <c r="G208" s="103">
        <f>SUM(G209:G215)</f>
        <v>0</v>
      </c>
      <c r="H208" s="103">
        <f>SUM(H209:H215)</f>
        <v>1</v>
      </c>
      <c r="I208" s="117">
        <f>SUM(I209:I215)</f>
        <v>1</v>
      </c>
      <c r="J208" s="118" t="s">
        <v>21</v>
      </c>
      <c r="K208" s="105" t="s">
        <v>1588</v>
      </c>
      <c r="L208" s="106" t="s">
        <v>897</v>
      </c>
      <c r="M208" s="107" t="s">
        <v>683</v>
      </c>
      <c r="N208" s="234"/>
      <c r="O208" s="234" t="s">
        <v>65</v>
      </c>
      <c r="P208" s="235" t="s">
        <v>65</v>
      </c>
      <c r="Q208" s="51" t="s">
        <v>21</v>
      </c>
      <c r="R208" s="129">
        <f>(G208-F208)/F208</f>
        <v>-1</v>
      </c>
    </row>
    <row r="209" spans="1:19" ht="24" x14ac:dyDescent="0.2">
      <c r="A209" s="108"/>
      <c r="B209" s="109" t="s">
        <v>36</v>
      </c>
      <c r="C209" s="110" t="s">
        <v>37</v>
      </c>
      <c r="D209" s="110" t="s">
        <v>37</v>
      </c>
      <c r="E209" s="110" t="s">
        <v>37</v>
      </c>
      <c r="F209" s="110">
        <v>2</v>
      </c>
      <c r="G209" s="111"/>
      <c r="H209" s="111">
        <v>1</v>
      </c>
      <c r="I209" s="111">
        <v>1</v>
      </c>
      <c r="J209" s="112" t="s">
        <v>37</v>
      </c>
      <c r="K209" s="113" t="s">
        <v>37</v>
      </c>
      <c r="L209" s="114" t="s">
        <v>37</v>
      </c>
      <c r="M209" s="114" t="s">
        <v>37</v>
      </c>
      <c r="N209" s="114" t="s">
        <v>37</v>
      </c>
      <c r="O209" s="114" t="s">
        <v>37</v>
      </c>
      <c r="P209" s="114" t="s">
        <v>37</v>
      </c>
      <c r="Q209" s="47" t="s">
        <v>37</v>
      </c>
      <c r="R209" s="130" t="s">
        <v>37</v>
      </c>
    </row>
    <row r="210" spans="1:19" ht="24" x14ac:dyDescent="0.2">
      <c r="A210" s="115"/>
      <c r="B210" s="109" t="s">
        <v>38</v>
      </c>
      <c r="C210" s="110" t="s">
        <v>37</v>
      </c>
      <c r="D210" s="110" t="s">
        <v>37</v>
      </c>
      <c r="E210" s="110" t="s">
        <v>37</v>
      </c>
      <c r="F210" s="110"/>
      <c r="G210" s="111"/>
      <c r="H210" s="111"/>
      <c r="I210" s="111"/>
      <c r="J210" s="112" t="s">
        <v>37</v>
      </c>
      <c r="K210" s="113" t="s">
        <v>37</v>
      </c>
      <c r="L210" s="114" t="s">
        <v>37</v>
      </c>
      <c r="M210" s="114" t="s">
        <v>37</v>
      </c>
      <c r="N210" s="114" t="s">
        <v>37</v>
      </c>
      <c r="O210" s="114" t="s">
        <v>37</v>
      </c>
      <c r="P210" s="114" t="s">
        <v>37</v>
      </c>
      <c r="Q210" s="47" t="s">
        <v>37</v>
      </c>
      <c r="R210" s="130" t="s">
        <v>37</v>
      </c>
    </row>
    <row r="211" spans="1:19" x14ac:dyDescent="0.2">
      <c r="A211" s="115"/>
      <c r="B211" s="109" t="s">
        <v>39</v>
      </c>
      <c r="C211" s="110" t="s">
        <v>37</v>
      </c>
      <c r="D211" s="110" t="s">
        <v>37</v>
      </c>
      <c r="E211" s="110" t="s">
        <v>37</v>
      </c>
      <c r="F211" s="110"/>
      <c r="G211" s="111"/>
      <c r="H211" s="111"/>
      <c r="I211" s="111"/>
      <c r="J211" s="112" t="s">
        <v>37</v>
      </c>
      <c r="K211" s="113" t="s">
        <v>37</v>
      </c>
      <c r="L211" s="114" t="s">
        <v>37</v>
      </c>
      <c r="M211" s="114" t="s">
        <v>37</v>
      </c>
      <c r="N211" s="114" t="s">
        <v>37</v>
      </c>
      <c r="O211" s="114" t="s">
        <v>37</v>
      </c>
      <c r="P211" s="114" t="s">
        <v>37</v>
      </c>
      <c r="Q211" s="47" t="s">
        <v>37</v>
      </c>
      <c r="R211" s="130" t="s">
        <v>37</v>
      </c>
    </row>
    <row r="212" spans="1:19" ht="24" x14ac:dyDescent="0.2">
      <c r="A212" s="115"/>
      <c r="B212" s="109" t="s">
        <v>40</v>
      </c>
      <c r="C212" s="110" t="s">
        <v>37</v>
      </c>
      <c r="D212" s="110" t="s">
        <v>37</v>
      </c>
      <c r="E212" s="110" t="s">
        <v>37</v>
      </c>
      <c r="F212" s="110"/>
      <c r="G212" s="111"/>
      <c r="H212" s="111"/>
      <c r="I212" s="111"/>
      <c r="J212" s="112" t="s">
        <v>37</v>
      </c>
      <c r="K212" s="113" t="s">
        <v>37</v>
      </c>
      <c r="L212" s="114" t="s">
        <v>37</v>
      </c>
      <c r="M212" s="114" t="s">
        <v>37</v>
      </c>
      <c r="N212" s="114" t="s">
        <v>37</v>
      </c>
      <c r="O212" s="114" t="s">
        <v>37</v>
      </c>
      <c r="P212" s="114" t="s">
        <v>37</v>
      </c>
      <c r="Q212" s="47" t="s">
        <v>37</v>
      </c>
      <c r="R212" s="130" t="s">
        <v>37</v>
      </c>
    </row>
    <row r="213" spans="1:19" x14ac:dyDescent="0.2">
      <c r="A213" s="115"/>
      <c r="B213" s="109" t="s">
        <v>41</v>
      </c>
      <c r="C213" s="110" t="s">
        <v>37</v>
      </c>
      <c r="D213" s="110" t="s">
        <v>37</v>
      </c>
      <c r="E213" s="110" t="s">
        <v>37</v>
      </c>
      <c r="F213" s="110"/>
      <c r="G213" s="111"/>
      <c r="H213" s="111"/>
      <c r="I213" s="111"/>
      <c r="J213" s="112" t="s">
        <v>37</v>
      </c>
      <c r="K213" s="113" t="s">
        <v>37</v>
      </c>
      <c r="L213" s="114" t="s">
        <v>37</v>
      </c>
      <c r="M213" s="114" t="s">
        <v>37</v>
      </c>
      <c r="N213" s="114" t="s">
        <v>37</v>
      </c>
      <c r="O213" s="114" t="s">
        <v>37</v>
      </c>
      <c r="P213" s="114" t="s">
        <v>37</v>
      </c>
      <c r="Q213" s="47" t="s">
        <v>37</v>
      </c>
      <c r="R213" s="130" t="s">
        <v>37</v>
      </c>
    </row>
    <row r="214" spans="1:19" x14ac:dyDescent="0.2">
      <c r="A214" s="115"/>
      <c r="B214" s="109" t="s">
        <v>42</v>
      </c>
      <c r="C214" s="110" t="s">
        <v>37</v>
      </c>
      <c r="D214" s="110" t="s">
        <v>37</v>
      </c>
      <c r="E214" s="110" t="s">
        <v>37</v>
      </c>
      <c r="F214" s="110"/>
      <c r="G214" s="111"/>
      <c r="H214" s="111"/>
      <c r="I214" s="111"/>
      <c r="J214" s="112" t="s">
        <v>37</v>
      </c>
      <c r="K214" s="113" t="s">
        <v>37</v>
      </c>
      <c r="L214" s="114" t="s">
        <v>37</v>
      </c>
      <c r="M214" s="114" t="s">
        <v>37</v>
      </c>
      <c r="N214" s="114" t="s">
        <v>37</v>
      </c>
      <c r="O214" s="114" t="s">
        <v>37</v>
      </c>
      <c r="P214" s="114" t="s">
        <v>37</v>
      </c>
      <c r="Q214" s="47" t="s">
        <v>37</v>
      </c>
      <c r="R214" s="130" t="s">
        <v>37</v>
      </c>
    </row>
    <row r="215" spans="1:19" x14ac:dyDescent="0.2">
      <c r="A215" s="115"/>
      <c r="B215" s="109" t="s">
        <v>43</v>
      </c>
      <c r="C215" s="110" t="s">
        <v>37</v>
      </c>
      <c r="D215" s="110" t="s">
        <v>37</v>
      </c>
      <c r="E215" s="110" t="s">
        <v>37</v>
      </c>
      <c r="F215" s="110"/>
      <c r="G215" s="111"/>
      <c r="H215" s="111"/>
      <c r="I215" s="111"/>
      <c r="J215" s="112" t="s">
        <v>37</v>
      </c>
      <c r="K215" s="113" t="s">
        <v>37</v>
      </c>
      <c r="L215" s="114" t="s">
        <v>37</v>
      </c>
      <c r="M215" s="114" t="s">
        <v>37</v>
      </c>
      <c r="N215" s="114" t="s">
        <v>37</v>
      </c>
      <c r="O215" s="114" t="s">
        <v>37</v>
      </c>
      <c r="P215" s="114" t="s">
        <v>37</v>
      </c>
      <c r="Q215" s="47" t="s">
        <v>37</v>
      </c>
      <c r="R215" s="130" t="s">
        <v>37</v>
      </c>
    </row>
    <row r="216" spans="1:19" ht="36" x14ac:dyDescent="0.2">
      <c r="A216" s="105" t="s">
        <v>1123</v>
      </c>
      <c r="B216" s="116" t="s">
        <v>1124</v>
      </c>
      <c r="C216" s="101" t="s">
        <v>898</v>
      </c>
      <c r="D216" s="101">
        <v>11</v>
      </c>
      <c r="E216" s="101" t="s">
        <v>50</v>
      </c>
      <c r="F216" s="102">
        <f>SUM(F217:F223)</f>
        <v>0</v>
      </c>
      <c r="G216" s="103">
        <f>SUM(G217:G223)</f>
        <v>0</v>
      </c>
      <c r="H216" s="103">
        <f>SUM(H217:H223)</f>
        <v>0</v>
      </c>
      <c r="I216" s="117">
        <f>SUM(I217:I223)</f>
        <v>0</v>
      </c>
      <c r="J216" s="118" t="s">
        <v>21</v>
      </c>
      <c r="K216" s="105" t="s">
        <v>1589</v>
      </c>
      <c r="L216" s="106" t="s">
        <v>899</v>
      </c>
      <c r="M216" s="107" t="s">
        <v>44</v>
      </c>
      <c r="N216" s="234" t="s">
        <v>65</v>
      </c>
      <c r="O216" s="234" t="s">
        <v>65</v>
      </c>
      <c r="P216" s="235" t="s">
        <v>65</v>
      </c>
      <c r="Q216" s="51" t="s">
        <v>21</v>
      </c>
      <c r="R216" s="129" t="e">
        <f>(G216-F216)/F216</f>
        <v>#DIV/0!</v>
      </c>
      <c r="S216" s="142" t="s">
        <v>1083</v>
      </c>
    </row>
    <row r="217" spans="1:19" ht="24" x14ac:dyDescent="0.2">
      <c r="A217" s="108"/>
      <c r="B217" s="109" t="s">
        <v>36</v>
      </c>
      <c r="C217" s="110" t="s">
        <v>37</v>
      </c>
      <c r="D217" s="110" t="s">
        <v>37</v>
      </c>
      <c r="E217" s="110" t="s">
        <v>37</v>
      </c>
      <c r="F217" s="110"/>
      <c r="G217" s="111"/>
      <c r="H217" s="111"/>
      <c r="I217" s="111"/>
      <c r="J217" s="112" t="s">
        <v>37</v>
      </c>
      <c r="K217" s="113" t="s">
        <v>37</v>
      </c>
      <c r="L217" s="114" t="s">
        <v>37</v>
      </c>
      <c r="M217" s="114" t="s">
        <v>37</v>
      </c>
      <c r="N217" s="114" t="s">
        <v>37</v>
      </c>
      <c r="O217" s="114" t="s">
        <v>37</v>
      </c>
      <c r="P217" s="114" t="s">
        <v>37</v>
      </c>
      <c r="Q217" s="47" t="s">
        <v>37</v>
      </c>
      <c r="R217" s="130" t="s">
        <v>37</v>
      </c>
    </row>
    <row r="218" spans="1:19" ht="24" x14ac:dyDescent="0.2">
      <c r="A218" s="115"/>
      <c r="B218" s="109" t="s">
        <v>38</v>
      </c>
      <c r="C218" s="110" t="s">
        <v>37</v>
      </c>
      <c r="D218" s="110" t="s">
        <v>37</v>
      </c>
      <c r="E218" s="110" t="s">
        <v>37</v>
      </c>
      <c r="F218" s="110"/>
      <c r="G218" s="111"/>
      <c r="H218" s="111"/>
      <c r="I218" s="111"/>
      <c r="J218" s="112" t="s">
        <v>37</v>
      </c>
      <c r="K218" s="113" t="s">
        <v>37</v>
      </c>
      <c r="L218" s="114" t="s">
        <v>37</v>
      </c>
      <c r="M218" s="114" t="s">
        <v>37</v>
      </c>
      <c r="N218" s="114" t="s">
        <v>37</v>
      </c>
      <c r="O218" s="114" t="s">
        <v>37</v>
      </c>
      <c r="P218" s="114" t="s">
        <v>37</v>
      </c>
      <c r="Q218" s="47" t="s">
        <v>37</v>
      </c>
      <c r="R218" s="130" t="s">
        <v>37</v>
      </c>
    </row>
    <row r="219" spans="1:19" x14ac:dyDescent="0.2">
      <c r="A219" s="115"/>
      <c r="B219" s="109" t="s">
        <v>39</v>
      </c>
      <c r="C219" s="110" t="s">
        <v>37</v>
      </c>
      <c r="D219" s="110" t="s">
        <v>37</v>
      </c>
      <c r="E219" s="110" t="s">
        <v>37</v>
      </c>
      <c r="F219" s="110"/>
      <c r="G219" s="111"/>
      <c r="H219" s="111"/>
      <c r="I219" s="111"/>
      <c r="J219" s="112" t="s">
        <v>37</v>
      </c>
      <c r="K219" s="113" t="s">
        <v>37</v>
      </c>
      <c r="L219" s="114" t="s">
        <v>37</v>
      </c>
      <c r="M219" s="114" t="s">
        <v>37</v>
      </c>
      <c r="N219" s="114" t="s">
        <v>37</v>
      </c>
      <c r="O219" s="114" t="s">
        <v>37</v>
      </c>
      <c r="P219" s="114" t="s">
        <v>37</v>
      </c>
      <c r="Q219" s="47" t="s">
        <v>37</v>
      </c>
      <c r="R219" s="130" t="s">
        <v>37</v>
      </c>
    </row>
    <row r="220" spans="1:19" ht="24" x14ac:dyDescent="0.2">
      <c r="A220" s="115"/>
      <c r="B220" s="109" t="s">
        <v>40</v>
      </c>
      <c r="C220" s="110" t="s">
        <v>37</v>
      </c>
      <c r="D220" s="110" t="s">
        <v>37</v>
      </c>
      <c r="E220" s="110" t="s">
        <v>37</v>
      </c>
      <c r="F220" s="110"/>
      <c r="G220" s="111"/>
      <c r="H220" s="111"/>
      <c r="I220" s="111"/>
      <c r="J220" s="112" t="s">
        <v>37</v>
      </c>
      <c r="K220" s="113" t="s">
        <v>37</v>
      </c>
      <c r="L220" s="114" t="s">
        <v>37</v>
      </c>
      <c r="M220" s="114" t="s">
        <v>37</v>
      </c>
      <c r="N220" s="114" t="s">
        <v>37</v>
      </c>
      <c r="O220" s="114" t="s">
        <v>37</v>
      </c>
      <c r="P220" s="114" t="s">
        <v>37</v>
      </c>
      <c r="Q220" s="47" t="s">
        <v>37</v>
      </c>
      <c r="R220" s="130" t="s">
        <v>37</v>
      </c>
    </row>
    <row r="221" spans="1:19" x14ac:dyDescent="0.2">
      <c r="A221" s="115"/>
      <c r="B221" s="109" t="s">
        <v>41</v>
      </c>
      <c r="C221" s="110" t="s">
        <v>37</v>
      </c>
      <c r="D221" s="110" t="s">
        <v>37</v>
      </c>
      <c r="E221" s="110" t="s">
        <v>37</v>
      </c>
      <c r="F221" s="110"/>
      <c r="G221" s="111"/>
      <c r="H221" s="111"/>
      <c r="I221" s="111"/>
      <c r="J221" s="112" t="s">
        <v>37</v>
      </c>
      <c r="K221" s="113" t="s">
        <v>37</v>
      </c>
      <c r="L221" s="114" t="s">
        <v>37</v>
      </c>
      <c r="M221" s="114" t="s">
        <v>37</v>
      </c>
      <c r="N221" s="114" t="s">
        <v>37</v>
      </c>
      <c r="O221" s="114" t="s">
        <v>37</v>
      </c>
      <c r="P221" s="114" t="s">
        <v>37</v>
      </c>
      <c r="Q221" s="47" t="s">
        <v>37</v>
      </c>
      <c r="R221" s="130" t="s">
        <v>37</v>
      </c>
    </row>
    <row r="222" spans="1:19" x14ac:dyDescent="0.2">
      <c r="A222" s="115"/>
      <c r="B222" s="109" t="s">
        <v>42</v>
      </c>
      <c r="C222" s="110" t="s">
        <v>37</v>
      </c>
      <c r="D222" s="110" t="s">
        <v>37</v>
      </c>
      <c r="E222" s="110" t="s">
        <v>37</v>
      </c>
      <c r="F222" s="110"/>
      <c r="G222" s="111"/>
      <c r="H222" s="111"/>
      <c r="I222" s="111"/>
      <c r="J222" s="112" t="s">
        <v>37</v>
      </c>
      <c r="K222" s="113" t="s">
        <v>37</v>
      </c>
      <c r="L222" s="114" t="s">
        <v>37</v>
      </c>
      <c r="M222" s="114" t="s">
        <v>37</v>
      </c>
      <c r="N222" s="114" t="s">
        <v>37</v>
      </c>
      <c r="O222" s="114" t="s">
        <v>37</v>
      </c>
      <c r="P222" s="114" t="s">
        <v>37</v>
      </c>
      <c r="Q222" s="47" t="s">
        <v>37</v>
      </c>
      <c r="R222" s="130" t="s">
        <v>37</v>
      </c>
    </row>
    <row r="223" spans="1:19" x14ac:dyDescent="0.2">
      <c r="A223" s="115"/>
      <c r="B223" s="109" t="s">
        <v>43</v>
      </c>
      <c r="C223" s="110" t="s">
        <v>37</v>
      </c>
      <c r="D223" s="110" t="s">
        <v>37</v>
      </c>
      <c r="E223" s="110" t="s">
        <v>37</v>
      </c>
      <c r="F223" s="110"/>
      <c r="G223" s="111"/>
      <c r="H223" s="111"/>
      <c r="I223" s="111"/>
      <c r="J223" s="112" t="s">
        <v>37</v>
      </c>
      <c r="K223" s="113" t="s">
        <v>37</v>
      </c>
      <c r="L223" s="114" t="s">
        <v>37</v>
      </c>
      <c r="M223" s="114" t="s">
        <v>37</v>
      </c>
      <c r="N223" s="114" t="s">
        <v>37</v>
      </c>
      <c r="O223" s="114" t="s">
        <v>37</v>
      </c>
      <c r="P223" s="114" t="s">
        <v>37</v>
      </c>
      <c r="Q223" s="47" t="s">
        <v>37</v>
      </c>
      <c r="R223" s="130" t="s">
        <v>37</v>
      </c>
    </row>
    <row r="224" spans="1:19" ht="12.75" thickBot="1" x14ac:dyDescent="0.25">
      <c r="A224" s="383" t="s">
        <v>193</v>
      </c>
      <c r="B224" s="384"/>
      <c r="C224" s="384"/>
      <c r="D224" s="384"/>
      <c r="E224" s="385"/>
      <c r="F224" s="122">
        <f>F7</f>
        <v>3098.4</v>
      </c>
      <c r="G224" s="122">
        <f>G7</f>
        <v>3787.7</v>
      </c>
      <c r="H224" s="122">
        <f>H7</f>
        <v>4614.5</v>
      </c>
      <c r="I224" s="122">
        <f>I7</f>
        <v>7408.3</v>
      </c>
      <c r="J224" s="123" t="s">
        <v>37</v>
      </c>
      <c r="K224" s="124" t="s">
        <v>37</v>
      </c>
      <c r="L224" s="125" t="s">
        <v>37</v>
      </c>
      <c r="M224" s="125" t="s">
        <v>37</v>
      </c>
      <c r="N224" s="125" t="s">
        <v>37</v>
      </c>
      <c r="O224" s="125" t="s">
        <v>37</v>
      </c>
      <c r="P224" s="125" t="s">
        <v>37</v>
      </c>
      <c r="Q224" s="50" t="s">
        <v>37</v>
      </c>
      <c r="R224" s="125" t="s">
        <v>37</v>
      </c>
    </row>
    <row r="225" spans="1:17" ht="12.75" thickBot="1" x14ac:dyDescent="0.25">
      <c r="A225" s="66" t="s">
        <v>194</v>
      </c>
      <c r="B225" s="66"/>
      <c r="C225" s="138"/>
      <c r="D225" s="138"/>
      <c r="E225" s="138"/>
      <c r="F225" s="138"/>
      <c r="G225" s="66"/>
      <c r="H225" s="66"/>
      <c r="I225" s="66"/>
    </row>
    <row r="226" spans="1:17" ht="24" x14ac:dyDescent="0.2">
      <c r="A226" s="3"/>
      <c r="B226" s="4" t="s">
        <v>195</v>
      </c>
      <c r="C226" s="5" t="s">
        <v>37</v>
      </c>
      <c r="D226" s="5" t="s">
        <v>37</v>
      </c>
      <c r="E226" s="5" t="s">
        <v>37</v>
      </c>
      <c r="F226" s="6" t="s">
        <v>37</v>
      </c>
      <c r="G226" s="7">
        <f>SUM(G228:G233)</f>
        <v>1785.7</v>
      </c>
      <c r="H226" s="7">
        <f t="shared" ref="H226:I226" si="6">SUM(H228:H233)</f>
        <v>2223.5</v>
      </c>
      <c r="I226" s="8">
        <f t="shared" si="6"/>
        <v>3898.5</v>
      </c>
    </row>
    <row r="227" spans="1:17" x14ac:dyDescent="0.2">
      <c r="A227" s="9"/>
      <c r="B227" s="10" t="s">
        <v>196</v>
      </c>
      <c r="C227" s="11" t="s">
        <v>37</v>
      </c>
      <c r="D227" s="11" t="s">
        <v>37</v>
      </c>
      <c r="E227" s="11" t="s">
        <v>37</v>
      </c>
      <c r="F227" s="12" t="s">
        <v>37</v>
      </c>
      <c r="G227" s="13" t="s">
        <v>37</v>
      </c>
      <c r="H227" s="13" t="s">
        <v>37</v>
      </c>
      <c r="I227" s="14" t="s">
        <v>37</v>
      </c>
    </row>
    <row r="228" spans="1:17" ht="24" x14ac:dyDescent="0.2">
      <c r="A228" s="9"/>
      <c r="B228" s="15" t="s">
        <v>36</v>
      </c>
      <c r="C228" s="12" t="s">
        <v>37</v>
      </c>
      <c r="D228" s="12" t="s">
        <v>37</v>
      </c>
      <c r="E228" s="12" t="s">
        <v>37</v>
      </c>
      <c r="F228" s="12" t="s">
        <v>37</v>
      </c>
      <c r="G228" s="16">
        <f t="shared" ref="G228:I230" si="7">SUMIF($B$8:$B$224,$B228,G$8:G$224)</f>
        <v>1745.7</v>
      </c>
      <c r="H228" s="16">
        <f t="shared" si="7"/>
        <v>2223.5</v>
      </c>
      <c r="I228" s="63">
        <f t="shared" si="7"/>
        <v>3898.5</v>
      </c>
    </row>
    <row r="229" spans="1:17" ht="24" x14ac:dyDescent="0.2">
      <c r="A229" s="9"/>
      <c r="B229" s="15" t="s">
        <v>38</v>
      </c>
      <c r="C229" s="12" t="s">
        <v>37</v>
      </c>
      <c r="D229" s="12" t="s">
        <v>37</v>
      </c>
      <c r="E229" s="12" t="s">
        <v>37</v>
      </c>
      <c r="F229" s="12" t="s">
        <v>37</v>
      </c>
      <c r="G229" s="16">
        <f t="shared" si="7"/>
        <v>0</v>
      </c>
      <c r="H229" s="16">
        <f t="shared" si="7"/>
        <v>0</v>
      </c>
      <c r="I229" s="63">
        <f t="shared" si="7"/>
        <v>0</v>
      </c>
    </row>
    <row r="230" spans="1:17" x14ac:dyDescent="0.2">
      <c r="A230" s="9"/>
      <c r="B230" s="15" t="s">
        <v>39</v>
      </c>
      <c r="C230" s="12" t="s">
        <v>37</v>
      </c>
      <c r="D230" s="12" t="s">
        <v>37</v>
      </c>
      <c r="E230" s="12" t="s">
        <v>37</v>
      </c>
      <c r="F230" s="12" t="s">
        <v>37</v>
      </c>
      <c r="G230" s="16">
        <f t="shared" si="7"/>
        <v>0</v>
      </c>
      <c r="H230" s="16">
        <f t="shared" si="7"/>
        <v>0</v>
      </c>
      <c r="I230" s="63">
        <f t="shared" si="7"/>
        <v>0</v>
      </c>
    </row>
    <row r="231" spans="1:17" ht="24" x14ac:dyDescent="0.2">
      <c r="A231" s="9"/>
      <c r="B231" s="15" t="s">
        <v>40</v>
      </c>
      <c r="C231" s="12" t="s">
        <v>37</v>
      </c>
      <c r="D231" s="12" t="s">
        <v>37</v>
      </c>
      <c r="E231" s="12" t="s">
        <v>37</v>
      </c>
      <c r="F231" s="12" t="s">
        <v>37</v>
      </c>
      <c r="G231" s="16">
        <f>SUMIF($B$8:$B$224,$B231,G$8:G$224)</f>
        <v>0</v>
      </c>
      <c r="H231" s="16">
        <f t="shared" ref="H231:I234" si="8">SUMIF($B$8:$B$224,$B231,H$8:H$224)</f>
        <v>0</v>
      </c>
      <c r="I231" s="63">
        <f t="shared" si="8"/>
        <v>0</v>
      </c>
    </row>
    <row r="232" spans="1:17" x14ac:dyDescent="0.2">
      <c r="A232" s="9"/>
      <c r="B232" s="15" t="s">
        <v>41</v>
      </c>
      <c r="C232" s="12" t="s">
        <v>37</v>
      </c>
      <c r="D232" s="12" t="s">
        <v>37</v>
      </c>
      <c r="E232" s="12" t="s">
        <v>37</v>
      </c>
      <c r="F232" s="12" t="s">
        <v>37</v>
      </c>
      <c r="G232" s="16">
        <f t="shared" ref="G232:G234" si="9">SUMIF($B$8:$B$224,$B232,G$8:G$224)</f>
        <v>40</v>
      </c>
      <c r="H232" s="16">
        <f t="shared" si="8"/>
        <v>0</v>
      </c>
      <c r="I232" s="63">
        <f t="shared" si="8"/>
        <v>0</v>
      </c>
    </row>
    <row r="233" spans="1:17" x14ac:dyDescent="0.2">
      <c r="A233" s="9"/>
      <c r="B233" s="15" t="s">
        <v>42</v>
      </c>
      <c r="C233" s="12" t="s">
        <v>37</v>
      </c>
      <c r="D233" s="12" t="s">
        <v>37</v>
      </c>
      <c r="E233" s="12" t="s">
        <v>37</v>
      </c>
      <c r="F233" s="12" t="s">
        <v>37</v>
      </c>
      <c r="G233" s="16">
        <f t="shared" si="9"/>
        <v>0</v>
      </c>
      <c r="H233" s="16">
        <f t="shared" si="8"/>
        <v>0</v>
      </c>
      <c r="I233" s="63">
        <f t="shared" si="8"/>
        <v>0</v>
      </c>
    </row>
    <row r="234" spans="1:17" ht="12.75" thickBot="1" x14ac:dyDescent="0.25">
      <c r="A234" s="17"/>
      <c r="B234" s="53" t="s">
        <v>43</v>
      </c>
      <c r="C234" s="18" t="s">
        <v>37</v>
      </c>
      <c r="D234" s="18" t="s">
        <v>37</v>
      </c>
      <c r="E234" s="18" t="s">
        <v>37</v>
      </c>
      <c r="F234" s="18" t="s">
        <v>37</v>
      </c>
      <c r="G234" s="39">
        <f t="shared" si="9"/>
        <v>2002</v>
      </c>
      <c r="H234" s="39">
        <f t="shared" si="8"/>
        <v>2391</v>
      </c>
      <c r="I234" s="158">
        <f t="shared" si="8"/>
        <v>3509.8</v>
      </c>
    </row>
    <row r="235" spans="1:17" ht="24.75" thickBot="1" x14ac:dyDescent="0.25">
      <c r="A235" s="19"/>
      <c r="B235" s="20" t="s">
        <v>193</v>
      </c>
      <c r="C235" s="21" t="s">
        <v>37</v>
      </c>
      <c r="D235" s="21" t="s">
        <v>37</v>
      </c>
      <c r="E235" s="21" t="s">
        <v>37</v>
      </c>
      <c r="F235" s="54">
        <f>F224</f>
        <v>3098.4</v>
      </c>
      <c r="G235" s="22">
        <f>G234+G226</f>
        <v>3787.7</v>
      </c>
      <c r="H235" s="22">
        <f>H234+H226</f>
        <v>4614.5</v>
      </c>
      <c r="I235" s="23">
        <f>I234+I226</f>
        <v>7408.3</v>
      </c>
      <c r="K235" s="324" t="s">
        <v>1806</v>
      </c>
      <c r="L235" s="325"/>
      <c r="M235" s="325"/>
      <c r="N235" s="325"/>
      <c r="O235" s="325"/>
      <c r="P235" s="325"/>
      <c r="Q235" s="325"/>
    </row>
    <row r="236" spans="1:17" ht="12.75" thickBot="1" x14ac:dyDescent="0.25">
      <c r="A236" s="24"/>
      <c r="B236" s="24" t="s">
        <v>197</v>
      </c>
      <c r="C236" s="25" t="s">
        <v>37</v>
      </c>
      <c r="D236" s="25" t="s">
        <v>37</v>
      </c>
      <c r="E236" s="25" t="s">
        <v>37</v>
      </c>
      <c r="F236" s="26">
        <f>F78+F60+F52+F44+F36+F28+F20</f>
        <v>0</v>
      </c>
      <c r="G236" s="26">
        <f>G78+G60+G52+G44+G36+G28+G20</f>
        <v>282</v>
      </c>
      <c r="H236" s="26">
        <f>H78+H60+H52+H44+H36+H28+H20</f>
        <v>1288</v>
      </c>
      <c r="I236" s="26">
        <f>I78+I60+I52+I44+I36+I28+I20</f>
        <v>4071</v>
      </c>
      <c r="K236" s="325"/>
      <c r="L236" s="325"/>
      <c r="M236" s="325"/>
      <c r="N236" s="325"/>
      <c r="O236" s="325"/>
      <c r="P236" s="325"/>
      <c r="Q236" s="325"/>
    </row>
    <row r="237" spans="1:17" ht="36.75" thickBot="1" x14ac:dyDescent="0.25">
      <c r="A237" s="27"/>
      <c r="B237" s="27" t="s">
        <v>198</v>
      </c>
      <c r="C237" s="28" t="s">
        <v>37</v>
      </c>
      <c r="D237" s="28" t="s">
        <v>37</v>
      </c>
      <c r="E237" s="28" t="s">
        <v>37</v>
      </c>
      <c r="F237" s="29" t="s">
        <v>199</v>
      </c>
      <c r="G237" s="30">
        <f>(G235-F235)/F235</f>
        <v>0.22246966176090877</v>
      </c>
      <c r="H237" s="30">
        <f t="shared" ref="H237:I237" si="10">(H235-G235)/G235</f>
        <v>0.21828550307574524</v>
      </c>
      <c r="I237" s="55">
        <f t="shared" si="10"/>
        <v>0.60543937588037711</v>
      </c>
      <c r="K237" s="325"/>
      <c r="L237" s="325"/>
      <c r="M237" s="325"/>
      <c r="N237" s="325"/>
      <c r="O237" s="325"/>
      <c r="P237" s="325"/>
      <c r="Q237" s="325"/>
    </row>
    <row r="238" spans="1:17" x14ac:dyDescent="0.2">
      <c r="A238" s="31"/>
      <c r="B238" s="31"/>
      <c r="C238" s="32"/>
      <c r="D238" s="32"/>
      <c r="E238" s="32"/>
      <c r="F238" s="139">
        <f>F235-F224</f>
        <v>0</v>
      </c>
      <c r="G238" s="33">
        <f>G235-G224</f>
        <v>0</v>
      </c>
      <c r="H238" s="33">
        <f>H235-H224</f>
        <v>0</v>
      </c>
      <c r="I238" s="33">
        <f>I235-I224</f>
        <v>0</v>
      </c>
    </row>
    <row r="239" spans="1:17" x14ac:dyDescent="0.2">
      <c r="A239" s="34" t="s">
        <v>200</v>
      </c>
      <c r="B239" s="35" t="s">
        <v>201</v>
      </c>
      <c r="F239" s="56"/>
      <c r="G239" s="37"/>
      <c r="H239" s="37"/>
      <c r="I239" s="37"/>
    </row>
    <row r="240" spans="1:17" ht="13.5" customHeight="1" x14ac:dyDescent="0.2">
      <c r="A240" s="34" t="s">
        <v>202</v>
      </c>
      <c r="B240" s="35" t="s">
        <v>203</v>
      </c>
      <c r="F240" s="57"/>
      <c r="G240" s="58"/>
      <c r="H240" s="58"/>
      <c r="I240" s="58"/>
    </row>
    <row r="241" spans="1:9" x14ac:dyDescent="0.2">
      <c r="A241" s="34" t="s">
        <v>204</v>
      </c>
      <c r="B241" s="35" t="s">
        <v>205</v>
      </c>
      <c r="F241" s="59"/>
      <c r="G241" s="60"/>
      <c r="H241" s="60"/>
      <c r="I241" s="60"/>
    </row>
    <row r="242" spans="1:9" x14ac:dyDescent="0.2">
      <c r="A242" s="34" t="s">
        <v>206</v>
      </c>
      <c r="B242" s="38" t="s">
        <v>207</v>
      </c>
    </row>
    <row r="243" spans="1:9" x14ac:dyDescent="0.2">
      <c r="A243" s="34" t="s">
        <v>208</v>
      </c>
      <c r="B243" s="35" t="s">
        <v>209</v>
      </c>
    </row>
    <row r="244" spans="1:9" x14ac:dyDescent="0.2">
      <c r="A244" s="34" t="s">
        <v>210</v>
      </c>
      <c r="B244" s="35" t="s">
        <v>211</v>
      </c>
    </row>
    <row r="245" spans="1:9" x14ac:dyDescent="0.2">
      <c r="A245" s="34" t="s">
        <v>212</v>
      </c>
      <c r="B245" s="35" t="s">
        <v>213</v>
      </c>
    </row>
    <row r="246" spans="1:9" ht="12.75" customHeight="1" x14ac:dyDescent="0.2">
      <c r="A246" s="34" t="s">
        <v>214</v>
      </c>
      <c r="B246" s="35" t="s">
        <v>215</v>
      </c>
    </row>
    <row r="247" spans="1:9" x14ac:dyDescent="0.2">
      <c r="A247" s="34" t="s">
        <v>216</v>
      </c>
      <c r="B247" s="35" t="s">
        <v>217</v>
      </c>
    </row>
    <row r="248" spans="1:9" ht="13.5" customHeight="1" x14ac:dyDescent="0.2">
      <c r="A248" s="34" t="s">
        <v>218</v>
      </c>
      <c r="B248" s="35" t="s">
        <v>219</v>
      </c>
    </row>
    <row r="249" spans="1:9" ht="13.5" customHeight="1" x14ac:dyDescent="0.2">
      <c r="A249" s="34" t="s">
        <v>220</v>
      </c>
      <c r="B249" s="35" t="s">
        <v>221</v>
      </c>
    </row>
    <row r="250" spans="1:9" ht="13.5" customHeight="1" x14ac:dyDescent="0.2"/>
  </sheetData>
  <dataConsolidate/>
  <mergeCells count="122">
    <mergeCell ref="F116:F117"/>
    <mergeCell ref="J199:J200"/>
    <mergeCell ref="Q199:Q200"/>
    <mergeCell ref="S141:U141"/>
    <mergeCell ref="S143:U143"/>
    <mergeCell ref="S144:U144"/>
    <mergeCell ref="S150:U150"/>
    <mergeCell ref="J116:J117"/>
    <mergeCell ref="S182:U182"/>
    <mergeCell ref="S200:U200"/>
    <mergeCell ref="S149:U149"/>
    <mergeCell ref="S152:U152"/>
    <mergeCell ref="S157:U157"/>
    <mergeCell ref="S166:U166"/>
    <mergeCell ref="S174:U174"/>
    <mergeCell ref="R199:R200"/>
    <mergeCell ref="S125:U125"/>
    <mergeCell ref="S133:U133"/>
    <mergeCell ref="G116:G117"/>
    <mergeCell ref="R5:R6"/>
    <mergeCell ref="Q5:Q6"/>
    <mergeCell ref="J96:J98"/>
    <mergeCell ref="H96:H98"/>
    <mergeCell ref="I96:I98"/>
    <mergeCell ref="H78:H80"/>
    <mergeCell ref="R78:R80"/>
    <mergeCell ref="J78:J80"/>
    <mergeCell ref="I78:I80"/>
    <mergeCell ref="R96:R98"/>
    <mergeCell ref="A116:A117"/>
    <mergeCell ref="B116:B117"/>
    <mergeCell ref="A4:P4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M5"/>
    <mergeCell ref="N5:P5"/>
    <mergeCell ref="E116:E117"/>
    <mergeCell ref="D116:D117"/>
    <mergeCell ref="C116:C117"/>
    <mergeCell ref="G107:G108"/>
    <mergeCell ref="F107:F108"/>
    <mergeCell ref="E107:E108"/>
    <mergeCell ref="D107:D108"/>
    <mergeCell ref="C107:C108"/>
    <mergeCell ref="A107:A108"/>
    <mergeCell ref="B107:B108"/>
    <mergeCell ref="J8:J11"/>
    <mergeCell ref="R8:R11"/>
    <mergeCell ref="H8:H11"/>
    <mergeCell ref="I8:I11"/>
    <mergeCell ref="A8:A11"/>
    <mergeCell ref="B8:B11"/>
    <mergeCell ref="F8:F11"/>
    <mergeCell ref="G8:G11"/>
    <mergeCell ref="B78:B80"/>
    <mergeCell ref="A78:A80"/>
    <mergeCell ref="G78:G80"/>
    <mergeCell ref="F78:F80"/>
    <mergeCell ref="E78:E80"/>
    <mergeCell ref="D78:D80"/>
    <mergeCell ref="C78:C80"/>
    <mergeCell ref="A96:A98"/>
    <mergeCell ref="B96:B98"/>
    <mergeCell ref="F96:F98"/>
    <mergeCell ref="G96:G98"/>
    <mergeCell ref="S60:U60"/>
    <mergeCell ref="F76:F77"/>
    <mergeCell ref="G76:G77"/>
    <mergeCell ref="H76:H77"/>
    <mergeCell ref="I76:I77"/>
    <mergeCell ref="J76:J77"/>
    <mergeCell ref="R76:R77"/>
    <mergeCell ref="A76:A77"/>
    <mergeCell ref="B76:B77"/>
    <mergeCell ref="S69:U69"/>
    <mergeCell ref="S70:U70"/>
    <mergeCell ref="S68:W68"/>
    <mergeCell ref="S20:U20"/>
    <mergeCell ref="S28:U28"/>
    <mergeCell ref="S36:U36"/>
    <mergeCell ref="S44:U44"/>
    <mergeCell ref="S12:U12"/>
    <mergeCell ref="S14:U14"/>
    <mergeCell ref="S13:U13"/>
    <mergeCell ref="S15:U15"/>
    <mergeCell ref="S52:U52"/>
    <mergeCell ref="S16:U17"/>
    <mergeCell ref="S78:U79"/>
    <mergeCell ref="S80:U80"/>
    <mergeCell ref="J107:J108"/>
    <mergeCell ref="H107:H108"/>
    <mergeCell ref="S126:U126"/>
    <mergeCell ref="I107:I108"/>
    <mergeCell ref="Q107:Q108"/>
    <mergeCell ref="Q116:Q117"/>
    <mergeCell ref="R116:R117"/>
    <mergeCell ref="R107:R108"/>
    <mergeCell ref="I116:I117"/>
    <mergeCell ref="H116:H117"/>
    <mergeCell ref="S107:U108"/>
    <mergeCell ref="S116:U117"/>
    <mergeCell ref="S118:U118"/>
    <mergeCell ref="K235:Q237"/>
    <mergeCell ref="B199:B200"/>
    <mergeCell ref="A199:A200"/>
    <mergeCell ref="I199:I200"/>
    <mergeCell ref="H199:H200"/>
    <mergeCell ref="G199:G200"/>
    <mergeCell ref="F199:F200"/>
    <mergeCell ref="E199:E200"/>
    <mergeCell ref="D199:D200"/>
    <mergeCell ref="C199:C200"/>
    <mergeCell ref="A224:E224"/>
  </mergeCells>
  <phoneticPr fontId="3" type="noConversion"/>
  <pageMargins left="0.25" right="0.25" top="0.75" bottom="0.75" header="0.3" footer="0.3"/>
  <pageSetup paperSize="9" scale="94" fitToHeight="0" orientation="portrait" r:id="rId1"/>
  <rowBreaks count="2" manualBreakCount="2">
    <brk id="95" max="24" man="1"/>
    <brk id="208" max="2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15</vt:i4>
      </vt:variant>
      <vt:variant>
        <vt:lpstr>Įvardytieji diapazonai</vt:lpstr>
      </vt:variant>
      <vt:variant>
        <vt:i4>7</vt:i4>
      </vt:variant>
    </vt:vector>
  </HeadingPairs>
  <TitlesOfParts>
    <vt:vector size="22" baseType="lpstr">
      <vt:lpstr>001 pr. asig</vt:lpstr>
      <vt:lpstr>001 pr.rod.</vt:lpstr>
      <vt:lpstr>002 pr. asig</vt:lpstr>
      <vt:lpstr>002 pr.rod.</vt:lpstr>
      <vt:lpstr>003 pr. asig</vt:lpstr>
      <vt:lpstr>003 pr.rod.</vt:lpstr>
      <vt:lpstr>004 pr. asig</vt:lpstr>
      <vt:lpstr>004 pr.rod.</vt:lpstr>
      <vt:lpstr>005 pr. asig</vt:lpstr>
      <vt:lpstr>005 pr.rod.</vt:lpstr>
      <vt:lpstr>006 pr. asig</vt:lpstr>
      <vt:lpstr>006 pr.rod.</vt:lpstr>
      <vt:lpstr>007 pr. asig</vt:lpstr>
      <vt:lpstr>007 pr.rod.</vt:lpstr>
      <vt:lpstr>bendra</vt:lpstr>
      <vt:lpstr>'001 pr. asig'!Print_Area</vt:lpstr>
      <vt:lpstr>'002 pr. asig'!Print_Area</vt:lpstr>
      <vt:lpstr>'003 pr. asig'!Print_Area</vt:lpstr>
      <vt:lpstr>'004 pr. asig'!Print_Area</vt:lpstr>
      <vt:lpstr>'005 pr. asig'!Print_Area</vt:lpstr>
      <vt:lpstr>'006 pr. asig'!Print_Area</vt:lpstr>
      <vt:lpstr>'007 pr. asig'!Print_Area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2022-01-19T08:54:22Z</dcterms:created>
  <dcterms:modified xsi:type="dcterms:W3CDTF">2024-01-30T12:45:02Z</dcterms:modified>
  <cp:category/>
  <cp:contentStatus/>
</cp:coreProperties>
</file>